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300" activeTab="1"/>
  </bookViews>
  <sheets>
    <sheet name="2011-факт" sheetId="1" r:id="rId1"/>
    <sheet name="2011-факт (2)" sheetId="2" r:id="rId2"/>
  </sheets>
  <definedNames>
    <definedName name="_xlnm.Print_Titles" localSheetId="0">'2011-факт'!$5:$8</definedName>
    <definedName name="_xlnm.Print_Titles" localSheetId="1">'2011-факт (2)'!$5:$8</definedName>
    <definedName name="_xlnm.Print_Area" localSheetId="0">'2011-факт'!$A$1:$V$43</definedName>
    <definedName name="_xlnm.Print_Area" localSheetId="1">'2011-факт (2)'!$A$1:$V$44</definedName>
  </definedNames>
  <calcPr fullCalcOnLoad="1"/>
</workbook>
</file>

<file path=xl/sharedStrings.xml><?xml version="1.0" encoding="utf-8"?>
<sst xmlns="http://schemas.openxmlformats.org/spreadsheetml/2006/main" count="249" uniqueCount="103">
  <si>
    <t>№ п/п</t>
  </si>
  <si>
    <t>Прожиточный минимум:</t>
  </si>
  <si>
    <t>руб.</t>
  </si>
  <si>
    <t>Ежемесячный размер социальных выплат, льгот и других мер социальной поддержки в расчете на 1 получателя (руб.)</t>
  </si>
  <si>
    <t>2011г.</t>
  </si>
  <si>
    <t xml:space="preserve">2011 г. - </t>
  </si>
  <si>
    <t>2012г.</t>
  </si>
  <si>
    <t xml:space="preserve">2012 г. - </t>
  </si>
  <si>
    <t xml:space="preserve">Приобретение новогодних подарков для детей работников бюджетных организаций </t>
  </si>
  <si>
    <t>2013г.</t>
  </si>
  <si>
    <t xml:space="preserve">2013 г. - </t>
  </si>
  <si>
    <t>Выплата пенсии за выслугу лет муниципальным служащим</t>
  </si>
  <si>
    <t>2012 год -</t>
  </si>
  <si>
    <t>2013 год -</t>
  </si>
  <si>
    <t>С учетом индекса потребительских цен к предыдущему году:</t>
  </si>
  <si>
    <t>Назначение и выплата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</si>
  <si>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Предоставление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 автомобильном транспорте пригородного межмуниципального сообщения</t>
  </si>
  <si>
    <t>Предоставление материальной и иной помощи для погребения</t>
  </si>
  <si>
    <t>Предоставление мер социальной поддержки ветеранов труда «Ростовской области»,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</si>
  <si>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 xml:space="preserve">Предоставление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</t>
  </si>
  <si>
    <t>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</si>
  <si>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Предоставление гражданам в целях оказания социальной поддержки субсидий на оплату жилых помещений и коммунальных услуг в соответствии с устанавливаемыми органами государственной власти Ростовской области региональными стандартами стоимости оплаты жилья и коммунальных услуг</t>
  </si>
  <si>
    <t>Оплата жилищно-коммунальных услуг отдельным категориям граждан</t>
  </si>
  <si>
    <t>Итого:</t>
  </si>
  <si>
    <t>Оказание адресной социальной помощи из средств бюджета города Азова</t>
  </si>
  <si>
    <t xml:space="preserve"> Предоставление мер социальной поддержки детей первого–второго года жизни из малоимущих семей</t>
  </si>
  <si>
    <t xml:space="preserve">Предоставление мер социальной поддержки детей из многодетных семей </t>
  </si>
  <si>
    <t xml:space="preserve">Выплата ежемесячного пособия на ребенка </t>
  </si>
  <si>
    <t>Назначение и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</si>
  <si>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на осуществление полномочий по организации и обеспечению отдыха и оздоровления детей</t>
  </si>
  <si>
    <t>2014г.</t>
  </si>
  <si>
    <t>2014 год -</t>
  </si>
  <si>
    <t xml:space="preserve">2014 г. - </t>
  </si>
  <si>
    <t>4 кв. - 5847 руб.</t>
  </si>
  <si>
    <t>1 кв. - 5442 руб.</t>
  </si>
  <si>
    <t>2 кв. - 5850 руб.</t>
  </si>
  <si>
    <t>3 кв. - 5990 руб.</t>
  </si>
  <si>
    <t>23129 руб. : 4 = 5782 руб.</t>
  </si>
  <si>
    <t>5782 * 1,075 =</t>
  </si>
  <si>
    <t>6216 * 1,063 =</t>
  </si>
  <si>
    <t>6608 * 1,057 =</t>
  </si>
  <si>
    <t>Предоставление мер социальной поддержки для лиц, награжденных знаком "Почетный донор СССР", "Почетный донор России"</t>
  </si>
  <si>
    <t>-</t>
  </si>
  <si>
    <t>Предоставление мер  социальной поддержки беременных женщин из малоимущих семей, кормящих матерей и детей в возрасте до трех лет из малоимущих семей</t>
  </si>
  <si>
    <t>2015г.</t>
  </si>
  <si>
    <t xml:space="preserve">2011 год </t>
  </si>
  <si>
    <t xml:space="preserve">2015 г. - </t>
  </si>
  <si>
    <t>2015 год -</t>
  </si>
  <si>
    <t>(по 2014 году)</t>
  </si>
  <si>
    <t>Материальная помощь ветеранам Великой Отечественной войны к годовщине Дня Победы</t>
  </si>
  <si>
    <t>Наименование показателя</t>
  </si>
  <si>
    <t>Численность получателей                                           (чел.)</t>
  </si>
  <si>
    <t>гр.3/гр.8*1000/12</t>
  </si>
  <si>
    <t>гр.4/гр.9*1000/12</t>
  </si>
  <si>
    <t>гр.5/гр.10*1000/12</t>
  </si>
  <si>
    <t>гр.6/гр.11*1000/12</t>
  </si>
  <si>
    <t>гр.7/гр.12*1000/12</t>
  </si>
  <si>
    <t>Тактическая задача 1.1. Исполнение обязательств города по оказанию мер социальной поддержки отдельным категориям граждан</t>
  </si>
  <si>
    <t xml:space="preserve">Тактическая задача 1.2. Содействие созданию благоприятных условий для улучшения положения семей с детьми, в том числе многодетных </t>
  </si>
  <si>
    <t>Тактическая задача 1.3. Увеличение охвата отдыхом и оздоровлением  детей, проживающих на террритории города</t>
  </si>
  <si>
    <t>гр.13/5782*100</t>
  </si>
  <si>
    <t>гр.14/6216*100</t>
  </si>
  <si>
    <t>гр.15/6608*100</t>
  </si>
  <si>
    <t>гр.16/6985*100</t>
  </si>
  <si>
    <t>гр.17/6985*100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</si>
  <si>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</si>
  <si>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</si>
  <si>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</si>
  <si>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</si>
  <si>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</si>
  <si>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</si>
  <si>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</si>
  <si>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</si>
  <si>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</si>
  <si>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</si>
  <si>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</si>
  <si>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</si>
  <si>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</si>
  <si>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1.2.2</t>
  </si>
  <si>
    <t>1.2.3</t>
  </si>
  <si>
    <t>1.2.4</t>
  </si>
  <si>
    <t>1.2.5</t>
  </si>
  <si>
    <t>1.2.6.</t>
  </si>
  <si>
    <t>1.3.1</t>
  </si>
  <si>
    <t>Соотношение ежемесячных денежных выплат, льгот и других мер социальной поддержки в расчете на 1 получателя к установленной величине прожиточного минимума  (%)</t>
  </si>
  <si>
    <t xml:space="preserve">Расчет </t>
  </si>
  <si>
    <t>качественных показателей по стратегической цели "Повышение материального благосостояния населения города"</t>
  </si>
  <si>
    <t>Приложение № 2.1</t>
  </si>
  <si>
    <t>1.1.14</t>
  </si>
  <si>
    <t>Возмещение  МУП «Редакция газеты «Азовская неделя» расходов, связанных с предоставлением мер социальной поддержки на приобретение газеты «Азовская неделя» по подписке отдельным категориям граждан</t>
  </si>
  <si>
    <t>Объем финансирования  (тыс. руб.)</t>
  </si>
  <si>
    <t>Предоставление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</si>
  <si>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6985 * 1,053 =</t>
  </si>
  <si>
    <t>1.2.7</t>
  </si>
  <si>
    <t>1.2.8</t>
  </si>
  <si>
    <t>Предоставление мер социальной поддержки 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</si>
  <si>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 xml:space="preserve">Предоставление мер социальной поддержки  малоимущих семей, имеющих детей и проживающих на территории Ростовской области, в виде предоставления регионального материнского капитала </t>
  </si>
  <si>
    <t>гр.8/гр.3*1000/12</t>
  </si>
  <si>
    <t>гр.9/гр.4*1000/12</t>
  </si>
  <si>
    <t>гр.10/гр.5*1000/12</t>
  </si>
  <si>
    <t>гр.11/гр.6*1000/12</t>
  </si>
  <si>
    <t>гр.12/гр.7*1000/12</t>
  </si>
  <si>
    <t>гр.17/7355*100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</si>
</sst>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"/>
    <numFmt numFmtId="181" formatCode="_-* #,##0.0_р_._-;\-* #,##0.0_р_._-;_-* &quot;-&quot;?_р_._-;_-@_-"/>
    <numFmt numFmtId="182" formatCode="#,##0_ ;\-#,##0\ "/>
    <numFmt numFmtId="183" formatCode="#,##0.00000"/>
  </numFmts>
  <fonts count="45">
    <font>
      <sz val="10"/>
      <name val="Arial"/>
      <family val="0"/>
    </font>
    <font>
      <sz val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u val="single"/>
      <sz val="12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3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76" fontId="2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176" fontId="6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6" fontId="5" fillId="0" borderId="0" xfId="0" applyNumberFormat="1" applyFont="1" applyAlignment="1">
      <alignment/>
    </xf>
    <xf numFmtId="0" fontId="2" fillId="0" borderId="0" xfId="0" applyFont="1" applyAlignment="1">
      <alignment horizontal="left" indent="2"/>
    </xf>
    <xf numFmtId="0" fontId="6" fillId="0" borderId="15" xfId="0" applyFont="1" applyFill="1" applyBorder="1" applyAlignment="1">
      <alignment horizontal="center" vertical="top" wrapText="1"/>
    </xf>
    <xf numFmtId="176" fontId="6" fillId="0" borderId="15" xfId="0" applyNumberFormat="1" applyFont="1" applyBorder="1" applyAlignment="1">
      <alignment horizontal="center" vertical="top" wrapText="1"/>
    </xf>
    <xf numFmtId="176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176" fontId="2" fillId="0" borderId="24" xfId="0" applyNumberFormat="1" applyFont="1" applyBorder="1" applyAlignment="1">
      <alignment horizontal="center" vertical="top" wrapText="1"/>
    </xf>
    <xf numFmtId="176" fontId="6" fillId="0" borderId="23" xfId="0" applyNumberFormat="1" applyFont="1" applyBorder="1" applyAlignment="1">
      <alignment horizontal="center" vertical="top" wrapText="1"/>
    </xf>
    <xf numFmtId="176" fontId="2" fillId="0" borderId="25" xfId="0" applyNumberFormat="1" applyFont="1" applyBorder="1" applyAlignment="1">
      <alignment horizontal="center" vertical="top" wrapText="1"/>
    </xf>
    <xf numFmtId="176" fontId="2" fillId="0" borderId="26" xfId="0" applyNumberFormat="1" applyFont="1" applyBorder="1" applyAlignment="1">
      <alignment horizontal="center" vertical="top" wrapText="1"/>
    </xf>
    <xf numFmtId="176" fontId="6" fillId="0" borderId="27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180" fontId="2" fillId="0" borderId="30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180" fontId="2" fillId="0" borderId="34" xfId="0" applyNumberFormat="1" applyFont="1" applyBorder="1" applyAlignment="1">
      <alignment horizontal="center" vertical="top" wrapText="1"/>
    </xf>
    <xf numFmtId="180" fontId="2" fillId="0" borderId="32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176" fontId="6" fillId="0" borderId="21" xfId="0" applyNumberFormat="1" applyFont="1" applyBorder="1" applyAlignment="1">
      <alignment horizontal="center" vertical="top" wrapText="1"/>
    </xf>
    <xf numFmtId="176" fontId="6" fillId="0" borderId="22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80" fontId="6" fillId="0" borderId="16" xfId="0" applyNumberFormat="1" applyFont="1" applyFill="1" applyBorder="1" applyAlignment="1">
      <alignment horizontal="center" vertical="top" wrapText="1"/>
    </xf>
    <xf numFmtId="1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2" fillId="0" borderId="25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6" fontId="2" fillId="0" borderId="39" xfId="0" applyNumberFormat="1" applyFont="1" applyBorder="1" applyAlignment="1">
      <alignment horizontal="center" vertical="top" wrapText="1"/>
    </xf>
    <xf numFmtId="176" fontId="2" fillId="0" borderId="40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76" fontId="2" fillId="0" borderId="30" xfId="0" applyNumberFormat="1" applyFont="1" applyBorder="1" applyAlignment="1">
      <alignment horizontal="center" vertical="top" wrapText="1"/>
    </xf>
    <xf numFmtId="176" fontId="2" fillId="0" borderId="42" xfId="0" applyNumberFormat="1" applyFont="1" applyBorder="1" applyAlignment="1">
      <alignment horizontal="center" vertical="top" wrapText="1"/>
    </xf>
    <xf numFmtId="176" fontId="2" fillId="0" borderId="41" xfId="0" applyNumberFormat="1" applyFont="1" applyBorder="1" applyAlignment="1">
      <alignment horizontal="center" vertical="top" wrapText="1"/>
    </xf>
    <xf numFmtId="176" fontId="2" fillId="0" borderId="38" xfId="0" applyNumberFormat="1" applyFont="1" applyBorder="1" applyAlignment="1">
      <alignment horizontal="center" vertical="top" wrapText="1"/>
    </xf>
    <xf numFmtId="176" fontId="2" fillId="0" borderId="37" xfId="0" applyNumberFormat="1" applyFont="1" applyBorder="1" applyAlignment="1">
      <alignment horizontal="center" vertical="top" wrapText="1"/>
    </xf>
    <xf numFmtId="176" fontId="2" fillId="0" borderId="43" xfId="0" applyNumberFormat="1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176" fontId="2" fillId="0" borderId="33" xfId="0" applyNumberFormat="1" applyFont="1" applyBorder="1" applyAlignment="1">
      <alignment horizontal="center" vertical="top" wrapText="1"/>
    </xf>
    <xf numFmtId="176" fontId="2" fillId="0" borderId="32" xfId="0" applyNumberFormat="1" applyFont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176" fontId="2" fillId="0" borderId="44" xfId="0" applyNumberFormat="1" applyFont="1" applyBorder="1" applyAlignment="1">
      <alignment horizontal="center" vertical="top" wrapText="1"/>
    </xf>
    <xf numFmtId="176" fontId="2" fillId="0" borderId="45" xfId="0" applyNumberFormat="1" applyFont="1" applyBorder="1" applyAlignment="1">
      <alignment horizontal="center" vertical="top" wrapText="1"/>
    </xf>
    <xf numFmtId="176" fontId="2" fillId="0" borderId="48" xfId="0" applyNumberFormat="1" applyFont="1" applyBorder="1" applyAlignment="1">
      <alignment horizontal="center" vertical="top" wrapText="1"/>
    </xf>
    <xf numFmtId="176" fontId="2" fillId="0" borderId="49" xfId="0" applyNumberFormat="1" applyFont="1" applyBorder="1" applyAlignment="1">
      <alignment horizontal="center" vertical="top" wrapText="1"/>
    </xf>
    <xf numFmtId="176" fontId="2" fillId="0" borderId="50" xfId="0" applyNumberFormat="1" applyFont="1" applyBorder="1" applyAlignment="1">
      <alignment horizontal="center" vertical="top" wrapText="1"/>
    </xf>
    <xf numFmtId="176" fontId="2" fillId="0" borderId="51" xfId="0" applyNumberFormat="1" applyFont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horizontal="center" vertical="top" wrapText="1"/>
    </xf>
    <xf numFmtId="180" fontId="6" fillId="0" borderId="15" xfId="0" applyNumberFormat="1" applyFont="1" applyFill="1" applyBorder="1" applyAlignment="1">
      <alignment horizontal="center" vertical="top" wrapText="1"/>
    </xf>
    <xf numFmtId="176" fontId="2" fillId="0" borderId="34" xfId="0" applyNumberFormat="1" applyFont="1" applyBorder="1" applyAlignment="1">
      <alignment horizontal="center" vertical="top" wrapText="1"/>
    </xf>
    <xf numFmtId="176" fontId="2" fillId="0" borderId="31" xfId="0" applyNumberFormat="1" applyFont="1" applyBorder="1" applyAlignment="1">
      <alignment horizontal="center" vertical="top" wrapText="1"/>
    </xf>
    <xf numFmtId="176" fontId="2" fillId="0" borderId="52" xfId="0" applyNumberFormat="1" applyFont="1" applyFill="1" applyBorder="1" applyAlignment="1">
      <alignment horizontal="center" vertical="top" wrapText="1"/>
    </xf>
    <xf numFmtId="176" fontId="2" fillId="0" borderId="53" xfId="0" applyNumberFormat="1" applyFont="1" applyBorder="1" applyAlignment="1">
      <alignment horizontal="center" vertical="top" wrapText="1"/>
    </xf>
    <xf numFmtId="180" fontId="2" fillId="0" borderId="54" xfId="0" applyNumberFormat="1" applyFont="1" applyBorder="1" applyAlignment="1">
      <alignment horizontal="center" vertical="top" wrapText="1"/>
    </xf>
    <xf numFmtId="176" fontId="2" fillId="0" borderId="55" xfId="0" applyNumberFormat="1" applyFont="1" applyBorder="1" applyAlignment="1">
      <alignment horizontal="center" vertical="top" wrapText="1"/>
    </xf>
    <xf numFmtId="176" fontId="2" fillId="0" borderId="52" xfId="0" applyNumberFormat="1" applyFont="1" applyBorder="1" applyAlignment="1">
      <alignment horizontal="center" vertical="top" wrapText="1"/>
    </xf>
    <xf numFmtId="176" fontId="6" fillId="0" borderId="36" xfId="0" applyNumberFormat="1" applyFont="1" applyBorder="1" applyAlignment="1">
      <alignment horizontal="center" vertical="top" wrapText="1"/>
    </xf>
    <xf numFmtId="176" fontId="2" fillId="0" borderId="56" xfId="0" applyNumberFormat="1" applyFont="1" applyBorder="1" applyAlignment="1">
      <alignment horizontal="center" vertical="top" wrapText="1"/>
    </xf>
    <xf numFmtId="176" fontId="2" fillId="0" borderId="57" xfId="0" applyNumberFormat="1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52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4" fillId="0" borderId="0" xfId="0" applyFont="1" applyAlignment="1">
      <alignment horizontal="left"/>
    </xf>
    <xf numFmtId="180" fontId="2" fillId="0" borderId="33" xfId="0" applyNumberFormat="1" applyFont="1" applyBorder="1" applyAlignment="1">
      <alignment horizontal="center" vertical="top" wrapText="1"/>
    </xf>
    <xf numFmtId="180" fontId="2" fillId="0" borderId="41" xfId="0" applyNumberFormat="1" applyFont="1" applyBorder="1" applyAlignment="1">
      <alignment horizontal="center" vertical="top" wrapText="1"/>
    </xf>
    <xf numFmtId="180" fontId="2" fillId="0" borderId="38" xfId="0" applyNumberFormat="1" applyFont="1" applyBorder="1" applyAlignment="1">
      <alignment horizontal="center" vertical="top" wrapText="1"/>
    </xf>
    <xf numFmtId="180" fontId="2" fillId="0" borderId="55" xfId="0" applyNumberFormat="1" applyFont="1" applyBorder="1" applyAlignment="1">
      <alignment horizontal="center" vertical="top" wrapText="1"/>
    </xf>
    <xf numFmtId="180" fontId="2" fillId="0" borderId="14" xfId="0" applyNumberFormat="1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 horizontal="center" vertical="top" wrapText="1"/>
    </xf>
    <xf numFmtId="180" fontId="2" fillId="0" borderId="52" xfId="0" applyNumberFormat="1" applyFont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180" fontId="2" fillId="0" borderId="52" xfId="0" applyNumberFormat="1" applyFont="1" applyFill="1" applyBorder="1" applyAlignment="1">
      <alignment horizontal="center" vertical="top" wrapText="1"/>
    </xf>
    <xf numFmtId="180" fontId="2" fillId="0" borderId="14" xfId="0" applyNumberFormat="1" applyFont="1" applyFill="1" applyBorder="1" applyAlignment="1">
      <alignment horizontal="center" vertical="top" wrapText="1"/>
    </xf>
    <xf numFmtId="180" fontId="2" fillId="0" borderId="42" xfId="0" applyNumberFormat="1" applyFont="1" applyBorder="1" applyAlignment="1">
      <alignment horizontal="center" vertical="top" wrapText="1"/>
    </xf>
    <xf numFmtId="180" fontId="2" fillId="0" borderId="40" xfId="0" applyNumberFormat="1" applyFont="1" applyBorder="1" applyAlignment="1">
      <alignment horizontal="center" vertical="top" wrapText="1"/>
    </xf>
    <xf numFmtId="180" fontId="2" fillId="0" borderId="19" xfId="0" applyNumberFormat="1" applyFont="1" applyBorder="1" applyAlignment="1">
      <alignment horizontal="center" vertical="top" wrapText="1"/>
    </xf>
    <xf numFmtId="0" fontId="2" fillId="0" borderId="63" xfId="0" applyFont="1" applyBorder="1" applyAlignment="1">
      <alignment vertical="top" wrapText="1"/>
    </xf>
    <xf numFmtId="0" fontId="2" fillId="0" borderId="64" xfId="0" applyFont="1" applyFill="1" applyBorder="1" applyAlignment="1">
      <alignment horizontal="center" vertical="top" wrapText="1"/>
    </xf>
    <xf numFmtId="180" fontId="2" fillId="0" borderId="64" xfId="0" applyNumberFormat="1" applyFont="1" applyBorder="1" applyAlignment="1">
      <alignment horizontal="center" vertical="top" wrapText="1"/>
    </xf>
    <xf numFmtId="176" fontId="2" fillId="0" borderId="64" xfId="0" applyNumberFormat="1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180" fontId="2" fillId="0" borderId="24" xfId="0" applyNumberFormat="1" applyFont="1" applyBorder="1" applyAlignment="1">
      <alignment horizontal="center" vertical="top" wrapText="1"/>
    </xf>
    <xf numFmtId="181" fontId="2" fillId="0" borderId="24" xfId="0" applyNumberFormat="1" applyFont="1" applyBorder="1" applyAlignment="1">
      <alignment horizontal="center" vertical="top" wrapText="1"/>
    </xf>
    <xf numFmtId="176" fontId="2" fillId="0" borderId="47" xfId="0" applyNumberFormat="1" applyFont="1" applyBorder="1" applyAlignment="1">
      <alignment horizontal="center" vertical="top" wrapText="1"/>
    </xf>
    <xf numFmtId="181" fontId="2" fillId="0" borderId="14" xfId="0" applyNumberFormat="1" applyFont="1" applyBorder="1" applyAlignment="1">
      <alignment horizontal="center" vertical="top" wrapText="1"/>
    </xf>
    <xf numFmtId="181" fontId="2" fillId="0" borderId="44" xfId="0" applyNumberFormat="1" applyFont="1" applyBorder="1" applyAlignment="1">
      <alignment horizontal="center" vertical="top" wrapText="1"/>
    </xf>
    <xf numFmtId="181" fontId="2" fillId="0" borderId="65" xfId="0" applyNumberFormat="1" applyFont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 wrapText="1"/>
    </xf>
    <xf numFmtId="43" fontId="2" fillId="0" borderId="14" xfId="0" applyNumberFormat="1" applyFont="1" applyFill="1" applyBorder="1" applyAlignment="1">
      <alignment horizontal="center" vertical="top" wrapText="1"/>
    </xf>
    <xf numFmtId="43" fontId="2" fillId="0" borderId="24" xfId="0" applyNumberFormat="1" applyFont="1" applyFill="1" applyBorder="1" applyAlignment="1">
      <alignment horizontal="center" vertical="top" wrapText="1"/>
    </xf>
    <xf numFmtId="43" fontId="2" fillId="0" borderId="51" xfId="0" applyNumberFormat="1" applyFont="1" applyFill="1" applyBorder="1" applyAlignment="1">
      <alignment horizontal="center" vertical="top" wrapText="1"/>
    </xf>
    <xf numFmtId="43" fontId="2" fillId="0" borderId="66" xfId="0" applyNumberFormat="1" applyFont="1" applyFill="1" applyBorder="1" applyAlignment="1">
      <alignment horizontal="center" vertical="top" wrapText="1"/>
    </xf>
    <xf numFmtId="43" fontId="2" fillId="0" borderId="45" xfId="0" applyNumberFormat="1" applyFont="1" applyFill="1" applyBorder="1" applyAlignment="1">
      <alignment horizontal="center" vertical="top" wrapText="1"/>
    </xf>
    <xf numFmtId="43" fontId="2" fillId="0" borderId="33" xfId="0" applyNumberFormat="1" applyFont="1" applyBorder="1" applyAlignment="1">
      <alignment horizontal="center" vertical="top" wrapText="1"/>
    </xf>
    <xf numFmtId="43" fontId="2" fillId="0" borderId="30" xfId="0" applyNumberFormat="1" applyFont="1" applyBorder="1" applyAlignment="1">
      <alignment horizontal="center" vertical="top" wrapText="1"/>
    </xf>
    <xf numFmtId="43" fontId="2" fillId="0" borderId="32" xfId="0" applyNumberFormat="1" applyFont="1" applyBorder="1" applyAlignment="1">
      <alignment horizontal="center" vertical="top" wrapText="1"/>
    </xf>
    <xf numFmtId="43" fontId="2" fillId="0" borderId="34" xfId="0" applyNumberFormat="1" applyFont="1" applyBorder="1" applyAlignment="1">
      <alignment horizontal="center" vertical="top" wrapText="1"/>
    </xf>
    <xf numFmtId="41" fontId="2" fillId="0" borderId="30" xfId="0" applyNumberFormat="1" applyFont="1" applyBorder="1" applyAlignment="1">
      <alignment horizontal="center" vertical="top" wrapText="1"/>
    </xf>
    <xf numFmtId="41" fontId="2" fillId="0" borderId="54" xfId="0" applyNumberFormat="1" applyFont="1" applyBorder="1" applyAlignment="1">
      <alignment horizontal="center" vertical="top" wrapText="1"/>
    </xf>
    <xf numFmtId="43" fontId="2" fillId="0" borderId="31" xfId="0" applyNumberFormat="1" applyFont="1" applyBorder="1" applyAlignment="1">
      <alignment horizontal="center" vertical="top" wrapText="1"/>
    </xf>
    <xf numFmtId="43" fontId="2" fillId="0" borderId="42" xfId="0" applyNumberFormat="1" applyFont="1" applyBorder="1" applyAlignment="1">
      <alignment horizontal="center" vertical="top" wrapText="1"/>
    </xf>
    <xf numFmtId="181" fontId="2" fillId="0" borderId="30" xfId="0" applyNumberFormat="1" applyFont="1" applyBorder="1" applyAlignment="1">
      <alignment horizontal="center" vertical="top" wrapText="1"/>
    </xf>
    <xf numFmtId="181" fontId="2" fillId="0" borderId="3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183" fontId="2" fillId="0" borderId="10" xfId="0" applyNumberFormat="1" applyFont="1" applyBorder="1" applyAlignment="1">
      <alignment horizontal="center" vertical="top" wrapText="1"/>
    </xf>
    <xf numFmtId="183" fontId="2" fillId="0" borderId="38" xfId="0" applyNumberFormat="1" applyFont="1" applyBorder="1" applyAlignment="1">
      <alignment horizontal="center" vertical="top" wrapText="1"/>
    </xf>
    <xf numFmtId="0" fontId="6" fillId="33" borderId="36" xfId="0" applyFont="1" applyFill="1" applyBorder="1" applyAlignment="1">
      <alignment vertical="top" wrapText="1"/>
    </xf>
    <xf numFmtId="1" fontId="6" fillId="33" borderId="16" xfId="0" applyNumberFormat="1" applyFont="1" applyFill="1" applyBorder="1" applyAlignment="1">
      <alignment horizontal="center" vertical="top" wrapText="1"/>
    </xf>
    <xf numFmtId="1" fontId="6" fillId="33" borderId="15" xfId="0" applyNumberFormat="1" applyFont="1" applyFill="1" applyBorder="1" applyAlignment="1">
      <alignment horizontal="center" vertical="top" wrapText="1"/>
    </xf>
    <xf numFmtId="180" fontId="6" fillId="33" borderId="16" xfId="0" applyNumberFormat="1" applyFont="1" applyFill="1" applyBorder="1" applyAlignment="1">
      <alignment horizontal="center" vertical="top" wrapText="1"/>
    </xf>
    <xf numFmtId="183" fontId="6" fillId="33" borderId="16" xfId="0" applyNumberFormat="1" applyFont="1" applyFill="1" applyBorder="1" applyAlignment="1">
      <alignment horizontal="center" vertical="top" wrapText="1"/>
    </xf>
    <xf numFmtId="176" fontId="6" fillId="33" borderId="16" xfId="0" applyNumberFormat="1" applyFont="1" applyFill="1" applyBorder="1" applyAlignment="1">
      <alignment horizontal="center" vertical="top" wrapText="1"/>
    </xf>
    <xf numFmtId="176" fontId="6" fillId="33" borderId="15" xfId="0" applyNumberFormat="1" applyFont="1" applyFill="1" applyBorder="1" applyAlignment="1">
      <alignment horizontal="center" vertical="top" wrapText="1"/>
    </xf>
    <xf numFmtId="176" fontId="6" fillId="33" borderId="21" xfId="0" applyNumberFormat="1" applyFont="1" applyFill="1" applyBorder="1" applyAlignment="1">
      <alignment horizontal="center" vertical="top" wrapText="1"/>
    </xf>
    <xf numFmtId="176" fontId="6" fillId="33" borderId="22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left" vertical="top" wrapText="1"/>
    </xf>
    <xf numFmtId="182" fontId="6" fillId="33" borderId="16" xfId="0" applyNumberFormat="1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179" fontId="6" fillId="33" borderId="16" xfId="0" applyNumberFormat="1" applyFont="1" applyFill="1" applyBorder="1" applyAlignment="1">
      <alignment horizontal="center" vertical="top" wrapText="1"/>
    </xf>
    <xf numFmtId="176" fontId="6" fillId="33" borderId="36" xfId="0" applyNumberFormat="1" applyFont="1" applyFill="1" applyBorder="1" applyAlignment="1">
      <alignment horizontal="center" vertical="top" wrapText="1"/>
    </xf>
    <xf numFmtId="176" fontId="6" fillId="33" borderId="23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176" fontId="6" fillId="33" borderId="27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49" fontId="6" fillId="0" borderId="70" xfId="0" applyNumberFormat="1" applyFont="1" applyBorder="1" applyAlignment="1">
      <alignment horizontal="center" vertical="top" wrapText="1"/>
    </xf>
    <xf numFmtId="49" fontId="6" fillId="0" borderId="69" xfId="0" applyNumberFormat="1" applyFont="1" applyBorder="1" applyAlignment="1">
      <alignment horizontal="center" vertical="top" wrapText="1"/>
    </xf>
    <xf numFmtId="49" fontId="6" fillId="0" borderId="71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left" vertical="top" wrapText="1"/>
    </xf>
    <xf numFmtId="49" fontId="6" fillId="0" borderId="36" xfId="0" applyNumberFormat="1" applyFont="1" applyBorder="1" applyAlignment="1">
      <alignment horizontal="left" vertical="top" wrapText="1"/>
    </xf>
    <xf numFmtId="49" fontId="6" fillId="0" borderId="27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43"/>
  <sheetViews>
    <sheetView view="pageBreakPreview" zoomScale="75" zoomScaleNormal="7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H5" sqref="H5:L6"/>
    </sheetView>
  </sheetViews>
  <sheetFormatPr defaultColWidth="9.140625" defaultRowHeight="12.75"/>
  <cols>
    <col min="1" max="1" width="7.57421875" style="0" customWidth="1"/>
    <col min="2" max="2" width="54.7109375" style="0" customWidth="1"/>
    <col min="3" max="3" width="9.7109375" style="0" customWidth="1"/>
    <col min="4" max="7" width="7.8515625" style="0" customWidth="1"/>
    <col min="8" max="8" width="10.421875" style="0" customWidth="1"/>
    <col min="9" max="9" width="10.28125" style="0" customWidth="1"/>
    <col min="10" max="10" width="10.421875" style="0" customWidth="1"/>
    <col min="11" max="12" width="10.7109375" style="0" customWidth="1"/>
    <col min="13" max="13" width="11.00390625" style="0" customWidth="1"/>
    <col min="14" max="14" width="9.8515625" style="0" customWidth="1"/>
    <col min="15" max="15" width="10.57421875" style="0" customWidth="1"/>
    <col min="16" max="17" width="11.00390625" style="0" customWidth="1"/>
    <col min="18" max="18" width="10.28125" style="0" customWidth="1"/>
    <col min="19" max="19" width="9.7109375" style="0" customWidth="1"/>
    <col min="20" max="20" width="10.421875" style="0" customWidth="1"/>
    <col min="21" max="21" width="10.57421875" style="0" customWidth="1"/>
    <col min="22" max="22" width="10.140625" style="0" customWidth="1"/>
  </cols>
  <sheetData>
    <row r="1" spans="1:22" s="1" customFormat="1" ht="30" customHeight="1">
      <c r="A1" s="213" t="s">
        <v>85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4" t="s">
        <v>87</v>
      </c>
      <c r="U1" s="214"/>
      <c r="V1" s="214"/>
    </row>
    <row r="2" spans="1:22" s="1" customFormat="1" ht="18" customHeight="1">
      <c r="A2" s="213" t="s">
        <v>86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9"/>
      <c r="U2" s="9"/>
      <c r="V2" s="4"/>
    </row>
    <row r="3" spans="1:22" s="1" customFormat="1" ht="18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9"/>
      <c r="U3" s="9"/>
      <c r="V3" s="4"/>
    </row>
    <row r="4" spans="2:22" s="1" customFormat="1" ht="18" customHeight="1" thickBot="1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5"/>
    </row>
    <row r="5" spans="1:22" s="1" customFormat="1" ht="70.5" customHeight="1">
      <c r="A5" s="210" t="s">
        <v>0</v>
      </c>
      <c r="B5" s="218" t="s">
        <v>50</v>
      </c>
      <c r="C5" s="221" t="s">
        <v>51</v>
      </c>
      <c r="D5" s="221"/>
      <c r="E5" s="221"/>
      <c r="F5" s="221"/>
      <c r="G5" s="221"/>
      <c r="H5" s="223" t="s">
        <v>90</v>
      </c>
      <c r="I5" s="221"/>
      <c r="J5" s="221"/>
      <c r="K5" s="221"/>
      <c r="L5" s="224"/>
      <c r="M5" s="210" t="s">
        <v>3</v>
      </c>
      <c r="N5" s="211"/>
      <c r="O5" s="211"/>
      <c r="P5" s="211"/>
      <c r="Q5" s="212"/>
      <c r="R5" s="210" t="s">
        <v>84</v>
      </c>
      <c r="S5" s="211"/>
      <c r="T5" s="211"/>
      <c r="U5" s="211"/>
      <c r="V5" s="212"/>
    </row>
    <row r="6" spans="1:22" s="1" customFormat="1" ht="51" customHeight="1">
      <c r="A6" s="216"/>
      <c r="B6" s="219"/>
      <c r="C6" s="222"/>
      <c r="D6" s="222"/>
      <c r="E6" s="222"/>
      <c r="F6" s="222"/>
      <c r="G6" s="222"/>
      <c r="H6" s="225"/>
      <c r="I6" s="222"/>
      <c r="J6" s="222"/>
      <c r="K6" s="222"/>
      <c r="L6" s="226"/>
      <c r="M6" s="141" t="s">
        <v>52</v>
      </c>
      <c r="N6" s="142" t="s">
        <v>53</v>
      </c>
      <c r="O6" s="142" t="s">
        <v>54</v>
      </c>
      <c r="P6" s="142" t="s">
        <v>55</v>
      </c>
      <c r="Q6" s="139" t="s">
        <v>56</v>
      </c>
      <c r="R6" s="140" t="s">
        <v>60</v>
      </c>
      <c r="S6" s="140" t="s">
        <v>61</v>
      </c>
      <c r="T6" s="140" t="s">
        <v>62</v>
      </c>
      <c r="U6" s="140" t="s">
        <v>63</v>
      </c>
      <c r="V6" s="140" t="s">
        <v>64</v>
      </c>
    </row>
    <row r="7" spans="1:22" s="1" customFormat="1" ht="21.75" customHeight="1" thickBot="1">
      <c r="A7" s="217"/>
      <c r="B7" s="220"/>
      <c r="C7" s="134" t="s">
        <v>4</v>
      </c>
      <c r="D7" s="130" t="s">
        <v>6</v>
      </c>
      <c r="E7" s="130" t="s">
        <v>9</v>
      </c>
      <c r="F7" s="130" t="s">
        <v>30</v>
      </c>
      <c r="G7" s="133" t="s">
        <v>44</v>
      </c>
      <c r="H7" s="135" t="s">
        <v>4</v>
      </c>
      <c r="I7" s="130" t="s">
        <v>6</v>
      </c>
      <c r="J7" s="130" t="s">
        <v>9</v>
      </c>
      <c r="K7" s="132" t="s">
        <v>30</v>
      </c>
      <c r="L7" s="131" t="s">
        <v>44</v>
      </c>
      <c r="M7" s="134" t="s">
        <v>4</v>
      </c>
      <c r="N7" s="130" t="s">
        <v>6</v>
      </c>
      <c r="O7" s="130" t="s">
        <v>9</v>
      </c>
      <c r="P7" s="130" t="s">
        <v>30</v>
      </c>
      <c r="Q7" s="136" t="s">
        <v>44</v>
      </c>
      <c r="R7" s="135" t="s">
        <v>4</v>
      </c>
      <c r="S7" s="130" t="s">
        <v>6</v>
      </c>
      <c r="T7" s="130" t="s">
        <v>9</v>
      </c>
      <c r="U7" s="130" t="s">
        <v>30</v>
      </c>
      <c r="V7" s="131" t="s">
        <v>44</v>
      </c>
    </row>
    <row r="8" spans="1:22" s="1" customFormat="1" ht="16.5" thickBot="1">
      <c r="A8" s="31">
        <v>1</v>
      </c>
      <c r="B8" s="32">
        <v>2</v>
      </c>
      <c r="C8" s="36">
        <v>3</v>
      </c>
      <c r="D8" s="34">
        <v>4</v>
      </c>
      <c r="E8" s="34">
        <v>5</v>
      </c>
      <c r="F8" s="34">
        <v>6</v>
      </c>
      <c r="G8" s="137">
        <v>7</v>
      </c>
      <c r="H8" s="33">
        <v>8</v>
      </c>
      <c r="I8" s="37">
        <v>9</v>
      </c>
      <c r="J8" s="37">
        <v>10</v>
      </c>
      <c r="K8" s="37">
        <v>11</v>
      </c>
      <c r="L8" s="38">
        <v>12</v>
      </c>
      <c r="M8" s="138">
        <v>13</v>
      </c>
      <c r="N8" s="37">
        <v>14</v>
      </c>
      <c r="O8" s="34">
        <v>15</v>
      </c>
      <c r="P8" s="34">
        <v>16</v>
      </c>
      <c r="Q8" s="137">
        <v>17</v>
      </c>
      <c r="R8" s="33">
        <v>18</v>
      </c>
      <c r="S8" s="34">
        <v>19</v>
      </c>
      <c r="T8" s="34">
        <v>20</v>
      </c>
      <c r="U8" s="34">
        <v>21</v>
      </c>
      <c r="V8" s="35">
        <v>22</v>
      </c>
    </row>
    <row r="9" spans="1:22" s="1" customFormat="1" ht="16.5" thickBot="1">
      <c r="A9" s="228" t="s">
        <v>57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30"/>
    </row>
    <row r="10" spans="1:22" s="1" customFormat="1" ht="47.25">
      <c r="A10" s="16" t="s">
        <v>65</v>
      </c>
      <c r="B10" s="55" t="s">
        <v>41</v>
      </c>
      <c r="C10" s="58" t="s">
        <v>42</v>
      </c>
      <c r="D10" s="50">
        <v>383</v>
      </c>
      <c r="E10" s="50">
        <v>383</v>
      </c>
      <c r="F10" s="56">
        <v>383</v>
      </c>
      <c r="G10" s="79">
        <v>383</v>
      </c>
      <c r="H10" s="58" t="s">
        <v>42</v>
      </c>
      <c r="I10" s="51">
        <v>3898.3</v>
      </c>
      <c r="J10" s="51">
        <v>4112.9</v>
      </c>
      <c r="K10" s="51">
        <v>4318.5</v>
      </c>
      <c r="L10" s="124">
        <v>4318.5</v>
      </c>
      <c r="M10" s="58" t="s">
        <v>42</v>
      </c>
      <c r="N10" s="51">
        <f aca="true" t="shared" si="0" ref="N10:Q11">I10/D10*1000/12</f>
        <v>848.1940818102698</v>
      </c>
      <c r="O10" s="51">
        <f t="shared" si="0"/>
        <v>894.8868581375108</v>
      </c>
      <c r="P10" s="60">
        <f t="shared" si="0"/>
        <v>939.621409921671</v>
      </c>
      <c r="Q10" s="59">
        <f t="shared" si="0"/>
        <v>939.621409921671</v>
      </c>
      <c r="R10" s="53" t="s">
        <v>42</v>
      </c>
      <c r="S10" s="89">
        <f>N10/C40*100</f>
        <v>13.645335936458652</v>
      </c>
      <c r="T10" s="89">
        <f>O10/C41*100</f>
        <v>13.542476666729886</v>
      </c>
      <c r="U10" s="89">
        <f>P10/C42*100</f>
        <v>13.451988688928719</v>
      </c>
      <c r="V10" s="90">
        <f>Q10/C43*100</f>
        <v>13.451988688928719</v>
      </c>
    </row>
    <row r="11" spans="1:22" s="1" customFormat="1" ht="69" customHeight="1">
      <c r="A11" s="17" t="s">
        <v>66</v>
      </c>
      <c r="B11" s="47" t="s">
        <v>15</v>
      </c>
      <c r="C11" s="80">
        <v>31</v>
      </c>
      <c r="D11" s="75">
        <v>237</v>
      </c>
      <c r="E11" s="75">
        <v>237</v>
      </c>
      <c r="F11" s="72">
        <v>237</v>
      </c>
      <c r="G11" s="81">
        <v>237</v>
      </c>
      <c r="H11" s="91">
        <v>18.8</v>
      </c>
      <c r="I11" s="92">
        <v>334.6</v>
      </c>
      <c r="J11" s="92">
        <v>334.6</v>
      </c>
      <c r="K11" s="92">
        <v>334.6</v>
      </c>
      <c r="L11" s="125">
        <v>334.6</v>
      </c>
      <c r="M11" s="91">
        <f>H11/C11*1000/12</f>
        <v>50.53763440860215</v>
      </c>
      <c r="N11" s="92">
        <f t="shared" si="0"/>
        <v>117.65119549929678</v>
      </c>
      <c r="O11" s="92">
        <f t="shared" si="0"/>
        <v>117.65119549929678</v>
      </c>
      <c r="P11" s="93">
        <f t="shared" si="0"/>
        <v>117.65119549929678</v>
      </c>
      <c r="Q11" s="77">
        <f t="shared" si="0"/>
        <v>117.65119549929678</v>
      </c>
      <c r="R11" s="94">
        <f>M11/C39*100</f>
        <v>0.8740510966551738</v>
      </c>
      <c r="S11" s="15">
        <f>N11/C40*100</f>
        <v>1.8927155003104372</v>
      </c>
      <c r="T11" s="15">
        <f>O11/C41*100</f>
        <v>1.7804357672411741</v>
      </c>
      <c r="U11" s="92">
        <f>P11/C42*100</f>
        <v>1.6843406657021731</v>
      </c>
      <c r="V11" s="78">
        <f>Q11/C43*100</f>
        <v>1.6843406657021731</v>
      </c>
    </row>
    <row r="12" spans="1:22" s="1" customFormat="1" ht="37.5" customHeight="1">
      <c r="A12" s="17" t="s">
        <v>67</v>
      </c>
      <c r="B12" s="18" t="s">
        <v>22</v>
      </c>
      <c r="C12" s="82">
        <v>10788</v>
      </c>
      <c r="D12" s="14">
        <v>10036</v>
      </c>
      <c r="E12" s="14">
        <v>10036</v>
      </c>
      <c r="F12" s="57">
        <v>10036</v>
      </c>
      <c r="G12" s="83">
        <v>10036</v>
      </c>
      <c r="H12" s="19">
        <v>87759.1</v>
      </c>
      <c r="I12" s="15">
        <v>72941</v>
      </c>
      <c r="J12" s="15">
        <v>78262.2</v>
      </c>
      <c r="K12" s="15">
        <v>82010.2</v>
      </c>
      <c r="L12" s="126">
        <v>82010.2</v>
      </c>
      <c r="M12" s="19">
        <f aca="true" t="shared" si="1" ref="M12:P13">H12/C12/12*1000</f>
        <v>677.9067791373132</v>
      </c>
      <c r="N12" s="15">
        <f t="shared" si="1"/>
        <v>605.6612860369337</v>
      </c>
      <c r="O12" s="15">
        <f t="shared" si="1"/>
        <v>649.8455559984056</v>
      </c>
      <c r="P12" s="41">
        <f t="shared" si="1"/>
        <v>680.9668526637438</v>
      </c>
      <c r="Q12" s="42">
        <f>L12/G12/12*1000</f>
        <v>680.9668526637438</v>
      </c>
      <c r="R12" s="94">
        <f>M12/C39*100</f>
        <v>11.724434090925513</v>
      </c>
      <c r="S12" s="15">
        <f>N12/C40*100</f>
        <v>9.743585682704852</v>
      </c>
      <c r="T12" s="15">
        <f>O12/C41*100</f>
        <v>9.834224515714372</v>
      </c>
      <c r="U12" s="92">
        <f>P12/C42*100</f>
        <v>9.748988585021385</v>
      </c>
      <c r="V12" s="78">
        <f>Q12/C43*100</f>
        <v>9.748988585021385</v>
      </c>
    </row>
    <row r="13" spans="1:22" s="1" customFormat="1" ht="114" customHeight="1">
      <c r="A13" s="17" t="s">
        <v>68</v>
      </c>
      <c r="B13" s="18" t="s">
        <v>16</v>
      </c>
      <c r="C13" s="84">
        <v>202</v>
      </c>
      <c r="D13" s="76">
        <v>191</v>
      </c>
      <c r="E13" s="76">
        <v>191</v>
      </c>
      <c r="F13" s="71">
        <v>191</v>
      </c>
      <c r="G13" s="85">
        <v>191</v>
      </c>
      <c r="H13" s="19">
        <v>1942.1</v>
      </c>
      <c r="I13" s="15">
        <v>1790.3</v>
      </c>
      <c r="J13" s="15">
        <v>1969.6</v>
      </c>
      <c r="K13" s="15">
        <v>2177.6</v>
      </c>
      <c r="L13" s="126">
        <v>2177.6</v>
      </c>
      <c r="M13" s="19">
        <f t="shared" si="1"/>
        <v>801.1963696369637</v>
      </c>
      <c r="N13" s="15">
        <f t="shared" si="1"/>
        <v>781.1082024432809</v>
      </c>
      <c r="O13" s="15">
        <f t="shared" si="1"/>
        <v>859.3368237347295</v>
      </c>
      <c r="P13" s="41">
        <f t="shared" si="1"/>
        <v>950.087260034904</v>
      </c>
      <c r="Q13" s="42">
        <f>L13/G13/12*1000</f>
        <v>950.087260034904</v>
      </c>
      <c r="R13" s="39">
        <f>M13/C39*100</f>
        <v>13.856734168747211</v>
      </c>
      <c r="S13" s="15">
        <f>N13/C40*100</f>
        <v>12.566090772897054</v>
      </c>
      <c r="T13" s="15">
        <f>O13/C41*100</f>
        <v>13.004491884605471</v>
      </c>
      <c r="U13" s="15">
        <f>P13/C42*100</f>
        <v>13.601821904579872</v>
      </c>
      <c r="V13" s="30">
        <f>Q13/C43*100</f>
        <v>13.601821904579872</v>
      </c>
    </row>
    <row r="14" spans="1:22" s="1" customFormat="1" ht="36.75" customHeight="1">
      <c r="A14" s="17" t="s">
        <v>69</v>
      </c>
      <c r="B14" s="18" t="s">
        <v>17</v>
      </c>
      <c r="C14" s="84">
        <v>146</v>
      </c>
      <c r="D14" s="76">
        <v>139</v>
      </c>
      <c r="E14" s="76">
        <v>139</v>
      </c>
      <c r="F14" s="71">
        <v>139</v>
      </c>
      <c r="G14" s="85">
        <v>139</v>
      </c>
      <c r="H14" s="19">
        <v>655.5</v>
      </c>
      <c r="I14" s="15">
        <v>694.8</v>
      </c>
      <c r="J14" s="15">
        <v>733.8</v>
      </c>
      <c r="K14" s="15">
        <v>775.8</v>
      </c>
      <c r="L14" s="126">
        <v>775.8</v>
      </c>
      <c r="M14" s="19">
        <f>H14/C14*1000</f>
        <v>4489.726027397261</v>
      </c>
      <c r="N14" s="15">
        <f>I14/D14*1000</f>
        <v>4998.561151079136</v>
      </c>
      <c r="O14" s="15">
        <f>J14/E14*1000</f>
        <v>5279.136690647481</v>
      </c>
      <c r="P14" s="41">
        <f>K14/F14*1000</f>
        <v>5581.294964028776</v>
      </c>
      <c r="Q14" s="42">
        <f>L14/G14*1000</f>
        <v>5581.294964028776</v>
      </c>
      <c r="R14" s="39">
        <f>M14/C39*100</f>
        <v>77.65005235899794</v>
      </c>
      <c r="S14" s="15">
        <f>N14/C40*100</f>
        <v>80.41443293241853</v>
      </c>
      <c r="T14" s="15">
        <f>O14/C41*100</f>
        <v>79.89008309091224</v>
      </c>
      <c r="U14" s="15">
        <f>P14/C42*100</f>
        <v>79.90400807485722</v>
      </c>
      <c r="V14" s="30">
        <f>Q14/C43*100</f>
        <v>79.90400807485722</v>
      </c>
    </row>
    <row r="15" spans="1:22" s="1" customFormat="1" ht="151.5" customHeight="1">
      <c r="A15" s="17" t="s">
        <v>70</v>
      </c>
      <c r="B15" s="18" t="s">
        <v>18</v>
      </c>
      <c r="C15" s="84">
        <v>1286</v>
      </c>
      <c r="D15" s="76">
        <v>1302</v>
      </c>
      <c r="E15" s="76">
        <v>1302</v>
      </c>
      <c r="F15" s="71">
        <v>1302</v>
      </c>
      <c r="G15" s="85">
        <v>1302</v>
      </c>
      <c r="H15" s="19">
        <v>17035.5</v>
      </c>
      <c r="I15" s="15">
        <v>17840.8</v>
      </c>
      <c r="J15" s="15">
        <v>19345.7</v>
      </c>
      <c r="K15" s="15">
        <v>20967.3</v>
      </c>
      <c r="L15" s="126">
        <v>20967.3</v>
      </c>
      <c r="M15" s="19">
        <f aca="true" t="shared" si="2" ref="M15:P19">H15/C15/12*1000</f>
        <v>1103.907465007776</v>
      </c>
      <c r="N15" s="15">
        <f t="shared" si="2"/>
        <v>1141.884280593958</v>
      </c>
      <c r="O15" s="15">
        <f t="shared" si="2"/>
        <v>1238.2040450588838</v>
      </c>
      <c r="P15" s="41">
        <f t="shared" si="2"/>
        <v>1341.9930875576035</v>
      </c>
      <c r="Q15" s="42">
        <f>L15/G15/12*1000</f>
        <v>1341.9930875576035</v>
      </c>
      <c r="R15" s="39">
        <f>M15/C39*100</f>
        <v>19.092138792939746</v>
      </c>
      <c r="S15" s="15">
        <f>N15/C40*100</f>
        <v>18.370081734137035</v>
      </c>
      <c r="T15" s="15">
        <f>O15/C41*100</f>
        <v>18.73795467704122</v>
      </c>
      <c r="U15" s="15">
        <f>P15/C42*100</f>
        <v>19.212499463959965</v>
      </c>
      <c r="V15" s="30">
        <f>Q15/C43*100</f>
        <v>19.212499463959965</v>
      </c>
    </row>
    <row r="16" spans="1:22" s="1" customFormat="1" ht="146.25" customHeight="1">
      <c r="A16" s="17" t="s">
        <v>71</v>
      </c>
      <c r="B16" s="18" t="s">
        <v>19</v>
      </c>
      <c r="C16" s="84">
        <v>6861</v>
      </c>
      <c r="D16" s="76">
        <v>6538</v>
      </c>
      <c r="E16" s="76">
        <v>6538</v>
      </c>
      <c r="F16" s="71">
        <v>6538</v>
      </c>
      <c r="G16" s="85">
        <v>6538</v>
      </c>
      <c r="H16" s="19">
        <v>97132.6</v>
      </c>
      <c r="I16" s="15">
        <v>87311.1</v>
      </c>
      <c r="J16" s="15">
        <v>95446.7</v>
      </c>
      <c r="K16" s="15">
        <v>104523.7</v>
      </c>
      <c r="L16" s="126">
        <v>104523.7</v>
      </c>
      <c r="M16" s="19">
        <f t="shared" si="2"/>
        <v>1179.7672836807074</v>
      </c>
      <c r="N16" s="15">
        <f t="shared" si="2"/>
        <v>1112.8670847353933</v>
      </c>
      <c r="O16" s="15">
        <f t="shared" si="2"/>
        <v>1216.5634240848374</v>
      </c>
      <c r="P16" s="41">
        <f t="shared" si="2"/>
        <v>1332.258845722443</v>
      </c>
      <c r="Q16" s="42">
        <f>L16/G16/12*1000</f>
        <v>1332.258845722443</v>
      </c>
      <c r="R16" s="39">
        <f>M16/C39*100</f>
        <v>20.40413842408695</v>
      </c>
      <c r="S16" s="15">
        <f>N16/C40*100</f>
        <v>17.90326712894777</v>
      </c>
      <c r="T16" s="15">
        <f>O16/C41*100</f>
        <v>18.410463439540518</v>
      </c>
      <c r="U16" s="15">
        <f>P16/C42*100</f>
        <v>19.073140239405053</v>
      </c>
      <c r="V16" s="30">
        <f>Q16/C43*100</f>
        <v>19.073140239405053</v>
      </c>
    </row>
    <row r="17" spans="1:22" s="1" customFormat="1" ht="96" customHeight="1">
      <c r="A17" s="17" t="s">
        <v>72</v>
      </c>
      <c r="B17" s="18" t="s">
        <v>20</v>
      </c>
      <c r="C17" s="84">
        <v>858</v>
      </c>
      <c r="D17" s="14">
        <v>672</v>
      </c>
      <c r="E17" s="14">
        <v>672</v>
      </c>
      <c r="F17" s="57">
        <v>672</v>
      </c>
      <c r="G17" s="83">
        <v>672</v>
      </c>
      <c r="H17" s="19">
        <v>1961.1</v>
      </c>
      <c r="I17" s="15">
        <v>1787.2</v>
      </c>
      <c r="J17" s="15">
        <v>1890.8</v>
      </c>
      <c r="K17" s="15">
        <v>1973.1</v>
      </c>
      <c r="L17" s="126">
        <v>1973.1</v>
      </c>
      <c r="M17" s="19">
        <f t="shared" si="2"/>
        <v>190.47202797202797</v>
      </c>
      <c r="N17" s="15">
        <f t="shared" si="2"/>
        <v>221.62698412698413</v>
      </c>
      <c r="O17" s="15">
        <f t="shared" si="2"/>
        <v>234.47420634920636</v>
      </c>
      <c r="P17" s="41">
        <f t="shared" si="2"/>
        <v>244.68005952380952</v>
      </c>
      <c r="Q17" s="42">
        <f>L17/G17/12*1000</f>
        <v>244.68005952380952</v>
      </c>
      <c r="R17" s="39">
        <f>M17/C39*100</f>
        <v>3.2942239358704253</v>
      </c>
      <c r="S17" s="15">
        <f>N17/C40*100</f>
        <v>3.56542767257053</v>
      </c>
      <c r="T17" s="15">
        <f>O17/C41*100</f>
        <v>3.5483384738076023</v>
      </c>
      <c r="U17" s="15">
        <f>P17/C42*100</f>
        <v>3.5029357125813814</v>
      </c>
      <c r="V17" s="30">
        <f>Q17/C43*100</f>
        <v>3.5029357125813814</v>
      </c>
    </row>
    <row r="18" spans="1:22" s="1" customFormat="1" ht="99" customHeight="1">
      <c r="A18" s="17" t="s">
        <v>73</v>
      </c>
      <c r="B18" s="18" t="s">
        <v>21</v>
      </c>
      <c r="C18" s="80">
        <v>3537</v>
      </c>
      <c r="D18" s="74">
        <v>3217</v>
      </c>
      <c r="E18" s="74">
        <v>3217</v>
      </c>
      <c r="F18" s="73">
        <v>3217</v>
      </c>
      <c r="G18" s="86">
        <v>3217</v>
      </c>
      <c r="H18" s="91">
        <v>52686.2</v>
      </c>
      <c r="I18" s="92">
        <v>41532.2</v>
      </c>
      <c r="J18" s="92">
        <v>46515</v>
      </c>
      <c r="K18" s="92">
        <v>53490.7</v>
      </c>
      <c r="L18" s="125">
        <v>53490.7</v>
      </c>
      <c r="M18" s="91">
        <f t="shared" si="2"/>
        <v>1241.310903779097</v>
      </c>
      <c r="N18" s="92">
        <f t="shared" si="2"/>
        <v>1075.8522432908505</v>
      </c>
      <c r="O18" s="92">
        <f t="shared" si="2"/>
        <v>1204.92695057507</v>
      </c>
      <c r="P18" s="93">
        <f t="shared" si="2"/>
        <v>1385.6258418816703</v>
      </c>
      <c r="Q18" s="77">
        <f>L18/G18/12*1000</f>
        <v>1385.6258418816703</v>
      </c>
      <c r="R18" s="39">
        <f>M18/C39*100</f>
        <v>21.46853863332925</v>
      </c>
      <c r="S18" s="15">
        <f>N18/C40*100</f>
        <v>17.30779027173183</v>
      </c>
      <c r="T18" s="15">
        <f>O18/C41*100</f>
        <v>18.234366685458077</v>
      </c>
      <c r="U18" s="15">
        <f>P18/C42*100</f>
        <v>19.837163090646676</v>
      </c>
      <c r="V18" s="30">
        <f>Q18/C43*100</f>
        <v>19.837163090646676</v>
      </c>
    </row>
    <row r="19" spans="1:22" s="1" customFormat="1" ht="32.25" customHeight="1">
      <c r="A19" s="17" t="s">
        <v>74</v>
      </c>
      <c r="B19" s="95" t="s">
        <v>11</v>
      </c>
      <c r="C19" s="84">
        <v>28</v>
      </c>
      <c r="D19" s="76">
        <v>40</v>
      </c>
      <c r="E19" s="76">
        <v>44</v>
      </c>
      <c r="F19" s="71">
        <v>45</v>
      </c>
      <c r="G19" s="85">
        <v>45</v>
      </c>
      <c r="H19" s="19">
        <v>1597.1</v>
      </c>
      <c r="I19" s="15">
        <v>2456.6</v>
      </c>
      <c r="J19" s="15">
        <v>2763.5</v>
      </c>
      <c r="K19" s="15">
        <v>2799.4</v>
      </c>
      <c r="L19" s="126">
        <v>2799.4</v>
      </c>
      <c r="M19" s="19">
        <f t="shared" si="2"/>
        <v>4753.273809523809</v>
      </c>
      <c r="N19" s="15">
        <f t="shared" si="2"/>
        <v>5117.916666666667</v>
      </c>
      <c r="O19" s="15">
        <f t="shared" si="2"/>
        <v>5233.901515151515</v>
      </c>
      <c r="P19" s="41">
        <f t="shared" si="2"/>
        <v>5184.074074074075</v>
      </c>
      <c r="Q19" s="42">
        <f>L19/G19/12*1000</f>
        <v>5184.074074074075</v>
      </c>
      <c r="R19" s="39">
        <f>M19/C39*100</f>
        <v>82.20812538090297</v>
      </c>
      <c r="S19" s="15">
        <f>N19/C40*100</f>
        <v>82.33456670956672</v>
      </c>
      <c r="T19" s="15">
        <f>O19/C41*100</f>
        <v>79.20553140362462</v>
      </c>
      <c r="U19" s="15">
        <f>P19/C42*100</f>
        <v>74.21723799676556</v>
      </c>
      <c r="V19" s="30">
        <f>Q19/C43*100</f>
        <v>74.21723799676556</v>
      </c>
    </row>
    <row r="20" spans="1:22" s="1" customFormat="1" ht="42" customHeight="1">
      <c r="A20" s="17" t="s">
        <v>75</v>
      </c>
      <c r="B20" s="95" t="s">
        <v>24</v>
      </c>
      <c r="C20" s="84">
        <v>47</v>
      </c>
      <c r="D20" s="76">
        <v>50</v>
      </c>
      <c r="E20" s="76">
        <v>50</v>
      </c>
      <c r="F20" s="71">
        <v>50</v>
      </c>
      <c r="G20" s="85">
        <v>50</v>
      </c>
      <c r="H20" s="19">
        <v>324</v>
      </c>
      <c r="I20" s="96">
        <v>366.9</v>
      </c>
      <c r="J20" s="96">
        <v>366.9</v>
      </c>
      <c r="K20" s="96">
        <v>366.9</v>
      </c>
      <c r="L20" s="122">
        <v>366.9</v>
      </c>
      <c r="M20" s="19">
        <f>H20/C20*1000/12</f>
        <v>574.468085106383</v>
      </c>
      <c r="N20" s="15">
        <f>I20/D20*1000</f>
        <v>7337.999999999999</v>
      </c>
      <c r="O20" s="15">
        <f>J20/E20*1000</f>
        <v>7337.999999999999</v>
      </c>
      <c r="P20" s="41">
        <f>K20/F20*1000</f>
        <v>7337.999999999999</v>
      </c>
      <c r="Q20" s="42">
        <f>L20/G20*1000</f>
        <v>7337.999999999999</v>
      </c>
      <c r="R20" s="39">
        <f>M20/C39*100</f>
        <v>9.935456331829522</v>
      </c>
      <c r="S20" s="15">
        <f>N20/C40*100</f>
        <v>118.05019305019304</v>
      </c>
      <c r="T20" s="15">
        <f>O20/C41*100</f>
        <v>111.04721549636803</v>
      </c>
      <c r="U20" s="15">
        <f>P20/C42*100</f>
        <v>105.0536864710093</v>
      </c>
      <c r="V20" s="30">
        <f>Q20/C43*100</f>
        <v>105.0536864710093</v>
      </c>
    </row>
    <row r="21" spans="1:22" s="1" customFormat="1" ht="43.5" customHeight="1">
      <c r="A21" s="17" t="s">
        <v>76</v>
      </c>
      <c r="B21" s="95" t="s">
        <v>49</v>
      </c>
      <c r="C21" s="84">
        <f>935+994</f>
        <v>1929</v>
      </c>
      <c r="D21" s="76">
        <v>1710</v>
      </c>
      <c r="E21" s="76">
        <v>0</v>
      </c>
      <c r="F21" s="71">
        <v>0</v>
      </c>
      <c r="G21" s="85">
        <v>0</v>
      </c>
      <c r="H21" s="97">
        <f>467.5+497</f>
        <v>964.5</v>
      </c>
      <c r="I21" s="96">
        <v>855</v>
      </c>
      <c r="J21" s="96">
        <v>0</v>
      </c>
      <c r="K21" s="96">
        <v>0</v>
      </c>
      <c r="L21" s="122">
        <v>0</v>
      </c>
      <c r="M21" s="19">
        <f>500/12</f>
        <v>41.666666666666664</v>
      </c>
      <c r="N21" s="15">
        <f>500/12</f>
        <v>41.666666666666664</v>
      </c>
      <c r="O21" s="15">
        <v>0</v>
      </c>
      <c r="P21" s="15">
        <v>0</v>
      </c>
      <c r="Q21" s="30">
        <v>0</v>
      </c>
      <c r="R21" s="39">
        <f>M21/C39*100</f>
        <v>0.7206272339444252</v>
      </c>
      <c r="S21" s="15">
        <f>N21/C40*100</f>
        <v>0.6703131703131703</v>
      </c>
      <c r="T21" s="15">
        <f>O21/C41*100</f>
        <v>0</v>
      </c>
      <c r="U21" s="15">
        <f>P21/C42*100</f>
        <v>0</v>
      </c>
      <c r="V21" s="30">
        <f>Q21/C43*100</f>
        <v>0</v>
      </c>
    </row>
    <row r="22" spans="1:22" s="1" customFormat="1" ht="36.75" customHeight="1" thickBot="1">
      <c r="A22" s="17" t="s">
        <v>77</v>
      </c>
      <c r="B22" s="95" t="s">
        <v>8</v>
      </c>
      <c r="C22" s="84">
        <v>2479</v>
      </c>
      <c r="D22" s="14">
        <v>2479</v>
      </c>
      <c r="E22" s="14">
        <v>2479</v>
      </c>
      <c r="F22" s="14">
        <v>2479</v>
      </c>
      <c r="G22" s="83">
        <v>2479</v>
      </c>
      <c r="H22" s="19">
        <v>488.4</v>
      </c>
      <c r="I22" s="96">
        <v>488.4</v>
      </c>
      <c r="J22" s="96">
        <v>488.4</v>
      </c>
      <c r="K22" s="96">
        <v>488.4</v>
      </c>
      <c r="L22" s="122">
        <v>488.4</v>
      </c>
      <c r="M22" s="128">
        <f>H22/C22*1000/12</f>
        <v>16.41791044776119</v>
      </c>
      <c r="N22" s="123">
        <f>I22/D22*1000/12</f>
        <v>16.41791044776119</v>
      </c>
      <c r="O22" s="123">
        <f>J22/E22*1000/12</f>
        <v>16.41791044776119</v>
      </c>
      <c r="P22" s="123">
        <f>K22/F22*1000/12</f>
        <v>16.41791044776119</v>
      </c>
      <c r="Q22" s="129">
        <f>L22/G22*1000/12</f>
        <v>16.41791044776119</v>
      </c>
      <c r="R22" s="39">
        <f>M22/C39*100</f>
        <v>0.28394864143481824</v>
      </c>
      <c r="S22" s="15">
        <f>N22/C40*100</f>
        <v>0.26412339845175664</v>
      </c>
      <c r="T22" s="15">
        <f>O22/C41*100</f>
        <v>0.24845506125546596</v>
      </c>
      <c r="U22" s="15">
        <f>P22/C42*100</f>
        <v>0.23504524620989536</v>
      </c>
      <c r="V22" s="30">
        <f>Q22/C43*100</f>
        <v>0.23504524620989536</v>
      </c>
    </row>
    <row r="23" spans="1:22" s="1" customFormat="1" ht="22.5" customHeight="1" thickBot="1">
      <c r="A23" s="52"/>
      <c r="B23" s="20" t="s">
        <v>23</v>
      </c>
      <c r="C23" s="87">
        <f aca="true" t="shared" si="3" ref="C23:L23">SUM(C10:C22)</f>
        <v>28192</v>
      </c>
      <c r="D23" s="54">
        <f t="shared" si="3"/>
        <v>26994</v>
      </c>
      <c r="E23" s="54">
        <f t="shared" si="3"/>
        <v>25288</v>
      </c>
      <c r="F23" s="54">
        <f t="shared" si="3"/>
        <v>25289</v>
      </c>
      <c r="G23" s="88">
        <f t="shared" si="3"/>
        <v>25289</v>
      </c>
      <c r="H23" s="21">
        <f t="shared" si="3"/>
        <v>262564.9</v>
      </c>
      <c r="I23" s="21">
        <f t="shared" si="3"/>
        <v>232297.20000000004</v>
      </c>
      <c r="J23" s="21">
        <f t="shared" si="3"/>
        <v>252230.09999999998</v>
      </c>
      <c r="K23" s="21">
        <f t="shared" si="3"/>
        <v>274226.20000000007</v>
      </c>
      <c r="L23" s="127">
        <f t="shared" si="3"/>
        <v>274226.20000000007</v>
      </c>
      <c r="M23" s="21">
        <f>H23/C23/12*1000</f>
        <v>776.1211809496785</v>
      </c>
      <c r="N23" s="21">
        <f>I23/D23/12*1000</f>
        <v>717.1260280062238</v>
      </c>
      <c r="O23" s="21">
        <f>J23/E23/12*1000</f>
        <v>831.1916719392597</v>
      </c>
      <c r="P23" s="21">
        <f>K23/F23/12*1000</f>
        <v>903.6412405920889</v>
      </c>
      <c r="Q23" s="29">
        <f>L23/G23/12*1000</f>
        <v>903.6412405920889</v>
      </c>
      <c r="R23" s="40">
        <f>M23/C39*100</f>
        <v>13.423057436002741</v>
      </c>
      <c r="S23" s="21">
        <f>N23/C40*100</f>
        <v>11.536776512326638</v>
      </c>
      <c r="T23" s="21">
        <f>O23/C41*100</f>
        <v>12.578566463971846</v>
      </c>
      <c r="U23" s="21">
        <f>P23/C42*100</f>
        <v>12.936882470896046</v>
      </c>
      <c r="V23" s="29">
        <f>Q23/C43*100</f>
        <v>12.936882470896046</v>
      </c>
    </row>
    <row r="24" spans="1:22" s="1" customFormat="1" ht="20.25" customHeight="1" thickBot="1">
      <c r="A24" s="231" t="s">
        <v>58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3"/>
    </row>
    <row r="25" spans="1:22" s="1" customFormat="1" ht="80.25" customHeight="1">
      <c r="A25" s="61" t="s">
        <v>78</v>
      </c>
      <c r="B25" s="22" t="s">
        <v>28</v>
      </c>
      <c r="C25" s="98">
        <v>13</v>
      </c>
      <c r="D25" s="99">
        <v>7</v>
      </c>
      <c r="E25" s="99">
        <v>8</v>
      </c>
      <c r="F25" s="100">
        <v>8</v>
      </c>
      <c r="G25" s="101">
        <v>8</v>
      </c>
      <c r="H25" s="102">
        <v>625.5</v>
      </c>
      <c r="I25" s="89">
        <v>524.4</v>
      </c>
      <c r="J25" s="89">
        <v>573.2</v>
      </c>
      <c r="K25" s="89">
        <v>601.8</v>
      </c>
      <c r="L25" s="90">
        <v>601.8</v>
      </c>
      <c r="M25" s="89">
        <f>H25/C25/12*1000</f>
        <v>4009.6153846153843</v>
      </c>
      <c r="N25" s="89">
        <f>I25/D25/12*1000</f>
        <v>6242.857142857143</v>
      </c>
      <c r="O25" s="89">
        <f>J25/E25/12*1000</f>
        <v>5970.833333333334</v>
      </c>
      <c r="P25" s="103">
        <f>K25/F25/12*1000</f>
        <v>6268.75</v>
      </c>
      <c r="Q25" s="103">
        <f>L25/G25/12*1000</f>
        <v>6268.75</v>
      </c>
      <c r="R25" s="102">
        <f>M25/C39*100</f>
        <v>69.34651305111353</v>
      </c>
      <c r="S25" s="89">
        <f>N25/C40*100</f>
        <v>100.43206471777901</v>
      </c>
      <c r="T25" s="89">
        <f>O25/C41*100</f>
        <v>90.35764729620662</v>
      </c>
      <c r="U25" s="89">
        <f>P25/C42*100</f>
        <v>89.74588403722262</v>
      </c>
      <c r="V25" s="90">
        <f>Q25/C43*100</f>
        <v>89.74588403722262</v>
      </c>
    </row>
    <row r="26" spans="1:22" s="1" customFormat="1" ht="39.75" customHeight="1">
      <c r="A26" s="61" t="s">
        <v>79</v>
      </c>
      <c r="B26" s="23" t="s">
        <v>25</v>
      </c>
      <c r="C26" s="80">
        <v>851</v>
      </c>
      <c r="D26" s="74">
        <v>851</v>
      </c>
      <c r="E26" s="74">
        <v>851</v>
      </c>
      <c r="F26" s="73">
        <v>851</v>
      </c>
      <c r="G26" s="86">
        <v>851</v>
      </c>
      <c r="H26" s="91">
        <v>6837</v>
      </c>
      <c r="I26" s="92">
        <v>7362.5</v>
      </c>
      <c r="J26" s="92">
        <v>7834.4</v>
      </c>
      <c r="K26" s="92">
        <v>8281.2</v>
      </c>
      <c r="L26" s="78">
        <v>8281.2</v>
      </c>
      <c r="M26" s="15">
        <f aca="true" t="shared" si="4" ref="M26:P28">H26/C26/12*1000</f>
        <v>669.506462984724</v>
      </c>
      <c r="N26" s="15">
        <f t="shared" si="4"/>
        <v>720.9655307481394</v>
      </c>
      <c r="O26" s="15">
        <f t="shared" si="4"/>
        <v>767.1758715236977</v>
      </c>
      <c r="P26" s="41">
        <f t="shared" si="4"/>
        <v>810.9283196239718</v>
      </c>
      <c r="Q26" s="41">
        <f aca="true" t="shared" si="5" ref="O26:Q30">L26/G26/12*1000</f>
        <v>810.9283196239718</v>
      </c>
      <c r="R26" s="91">
        <f>M26/C39*100</f>
        <v>11.579150172686337</v>
      </c>
      <c r="S26" s="92">
        <f>N26/C40*100</f>
        <v>11.598544574455266</v>
      </c>
      <c r="T26" s="92">
        <f>O26/C41*100</f>
        <v>11.609804351145545</v>
      </c>
      <c r="U26" s="92">
        <f>P26/C42*100</f>
        <v>11.60956792589795</v>
      </c>
      <c r="V26" s="78">
        <f>Q26/C43*100</f>
        <v>11.60956792589795</v>
      </c>
    </row>
    <row r="27" spans="1:22" s="1" customFormat="1" ht="36" customHeight="1">
      <c r="A27" s="61" t="s">
        <v>80</v>
      </c>
      <c r="B27" s="18" t="s">
        <v>26</v>
      </c>
      <c r="C27" s="104">
        <v>776</v>
      </c>
      <c r="D27" s="105">
        <v>861</v>
      </c>
      <c r="E27" s="105">
        <v>861</v>
      </c>
      <c r="F27" s="106">
        <v>861</v>
      </c>
      <c r="G27" s="107">
        <v>861</v>
      </c>
      <c r="H27" s="19">
        <v>5995</v>
      </c>
      <c r="I27" s="15">
        <v>6655.7</v>
      </c>
      <c r="J27" s="15">
        <v>7689.6</v>
      </c>
      <c r="K27" s="15">
        <v>8320.6</v>
      </c>
      <c r="L27" s="30">
        <v>8320.6</v>
      </c>
      <c r="M27" s="15">
        <f t="shared" si="4"/>
        <v>643.7929553264604</v>
      </c>
      <c r="N27" s="15">
        <f t="shared" si="4"/>
        <v>644.1831204026325</v>
      </c>
      <c r="O27" s="15">
        <f t="shared" si="4"/>
        <v>744.2508710801393</v>
      </c>
      <c r="P27" s="41">
        <f t="shared" si="4"/>
        <v>805.3232675183896</v>
      </c>
      <c r="Q27" s="41">
        <f t="shared" si="5"/>
        <v>805.3232675183896</v>
      </c>
      <c r="R27" s="19">
        <f>M27/C39*100</f>
        <v>11.134433679115538</v>
      </c>
      <c r="S27" s="15">
        <f>N27/C40*100</f>
        <v>10.363306312783664</v>
      </c>
      <c r="T27" s="15">
        <f>O27/C41*100</f>
        <v>11.262876378331406</v>
      </c>
      <c r="U27" s="15">
        <f>P27/C42*100</f>
        <v>11.52932380126542</v>
      </c>
      <c r="V27" s="30">
        <f>Q27/C43*100</f>
        <v>11.52932380126542</v>
      </c>
    </row>
    <row r="28" spans="1:22" s="1" customFormat="1" ht="27.75" customHeight="1">
      <c r="A28" s="61" t="s">
        <v>81</v>
      </c>
      <c r="B28" s="49" t="s">
        <v>27</v>
      </c>
      <c r="C28" s="84">
        <v>4922</v>
      </c>
      <c r="D28" s="76">
        <v>4182</v>
      </c>
      <c r="E28" s="76">
        <v>4182</v>
      </c>
      <c r="F28" s="76">
        <v>4182</v>
      </c>
      <c r="G28" s="85">
        <v>4182</v>
      </c>
      <c r="H28" s="19">
        <v>22298.8</v>
      </c>
      <c r="I28" s="15">
        <v>21938.2</v>
      </c>
      <c r="J28" s="15">
        <v>23496.4</v>
      </c>
      <c r="K28" s="15">
        <v>25061.9</v>
      </c>
      <c r="L28" s="30">
        <v>25061.9</v>
      </c>
      <c r="M28" s="15">
        <f t="shared" si="4"/>
        <v>377.536231884058</v>
      </c>
      <c r="N28" s="15">
        <f t="shared" si="4"/>
        <v>437.15526861150965</v>
      </c>
      <c r="O28" s="15">
        <f t="shared" si="4"/>
        <v>468.2050055794676</v>
      </c>
      <c r="P28" s="41">
        <f t="shared" si="4"/>
        <v>499.4002072373665</v>
      </c>
      <c r="Q28" s="41">
        <f t="shared" si="5"/>
        <v>499.4002072373665</v>
      </c>
      <c r="R28" s="19">
        <f>M28/C39*100</f>
        <v>6.529509371913836</v>
      </c>
      <c r="S28" s="15">
        <f>N28/C40*100</f>
        <v>7.032742416530079</v>
      </c>
      <c r="T28" s="15">
        <f>O28/C41*100</f>
        <v>7.0854268398829845</v>
      </c>
      <c r="U28" s="15">
        <f>P28/C42*100</f>
        <v>7.14960926610403</v>
      </c>
      <c r="V28" s="30">
        <f>Q28/C43*100</f>
        <v>7.14960926610403</v>
      </c>
    </row>
    <row r="29" spans="1:22" s="1" customFormat="1" ht="63" customHeight="1" thickBot="1">
      <c r="A29" s="66" t="s">
        <v>82</v>
      </c>
      <c r="B29" s="48" t="s">
        <v>43</v>
      </c>
      <c r="C29" s="108" t="s">
        <v>42</v>
      </c>
      <c r="D29" s="109">
        <v>1861</v>
      </c>
      <c r="E29" s="109">
        <v>1771</v>
      </c>
      <c r="F29" s="110">
        <v>1711</v>
      </c>
      <c r="G29" s="111">
        <v>1711</v>
      </c>
      <c r="H29" s="112" t="s">
        <v>42</v>
      </c>
      <c r="I29" s="113">
        <f>4672-366.8</f>
        <v>4305.2</v>
      </c>
      <c r="J29" s="113">
        <v>4694.4</v>
      </c>
      <c r="K29" s="113">
        <v>4837.7</v>
      </c>
      <c r="L29" s="114">
        <v>4837.7</v>
      </c>
      <c r="M29" s="115" t="s">
        <v>42</v>
      </c>
      <c r="N29" s="115">
        <f>I29/D29/12*1000</f>
        <v>192.78165860648397</v>
      </c>
      <c r="O29" s="115">
        <f>J29/E29/12*1000</f>
        <v>220.89215132693394</v>
      </c>
      <c r="P29" s="116">
        <f>K29/F29/12*1000</f>
        <v>235.61757256964736</v>
      </c>
      <c r="Q29" s="116">
        <f t="shared" si="5"/>
        <v>235.61757256964736</v>
      </c>
      <c r="R29" s="117" t="s">
        <v>42</v>
      </c>
      <c r="S29" s="115">
        <f>N29/C40*100</f>
        <v>3.101378034209845</v>
      </c>
      <c r="T29" s="113">
        <f>O29/C41*100</f>
        <v>3.3427989002259983</v>
      </c>
      <c r="U29" s="113">
        <f>P29/C42*100</f>
        <v>3.3731935944115587</v>
      </c>
      <c r="V29" s="114">
        <f>Q29/C43*100</f>
        <v>3.3731935944115587</v>
      </c>
    </row>
    <row r="30" spans="1:22" s="1" customFormat="1" ht="18.75" customHeight="1" thickBot="1">
      <c r="A30" s="62"/>
      <c r="B30" s="63" t="s">
        <v>23</v>
      </c>
      <c r="C30" s="67">
        <f>SUM(C25:C29)</f>
        <v>6562</v>
      </c>
      <c r="D30" s="67">
        <f aca="true" t="shared" si="6" ref="D30:L30">SUM(D25:D29)</f>
        <v>7762</v>
      </c>
      <c r="E30" s="67">
        <f t="shared" si="6"/>
        <v>7673</v>
      </c>
      <c r="F30" s="67">
        <f t="shared" si="6"/>
        <v>7613</v>
      </c>
      <c r="G30" s="118">
        <f t="shared" si="6"/>
        <v>7613</v>
      </c>
      <c r="H30" s="68">
        <f t="shared" si="6"/>
        <v>35756.3</v>
      </c>
      <c r="I30" s="68">
        <f t="shared" si="6"/>
        <v>40786</v>
      </c>
      <c r="J30" s="68">
        <f t="shared" si="6"/>
        <v>44288.00000000001</v>
      </c>
      <c r="K30" s="68">
        <f t="shared" si="6"/>
        <v>47103.2</v>
      </c>
      <c r="L30" s="119">
        <f t="shared" si="6"/>
        <v>47103.2</v>
      </c>
      <c r="M30" s="21">
        <f>H30/C30/12*1000</f>
        <v>454.0828507568831</v>
      </c>
      <c r="N30" s="21">
        <f>I30/D30/12*1000</f>
        <v>437.88113029287985</v>
      </c>
      <c r="O30" s="21">
        <f t="shared" si="5"/>
        <v>480.993961510057</v>
      </c>
      <c r="P30" s="21">
        <f t="shared" si="5"/>
        <v>515.6005079031481</v>
      </c>
      <c r="Q30" s="29">
        <f t="shared" si="5"/>
        <v>515.6005079031481</v>
      </c>
      <c r="R30" s="21">
        <f>M30/C39*100</f>
        <v>7.853387249340766</v>
      </c>
      <c r="S30" s="64">
        <f>N30/C40*100</f>
        <v>7.044419728006432</v>
      </c>
      <c r="T30" s="64">
        <f>O30/C41*100</f>
        <v>7.278964308566238</v>
      </c>
      <c r="U30" s="64">
        <f>P30/C42*100</f>
        <v>7.381539125313502</v>
      </c>
      <c r="V30" s="65">
        <f>Q30/C43*100</f>
        <v>7.381539125313502</v>
      </c>
    </row>
    <row r="31" spans="1:22" s="1" customFormat="1" ht="18" customHeight="1" thickBot="1">
      <c r="A31" s="234" t="s">
        <v>59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6"/>
    </row>
    <row r="32" spans="1:22" s="1" customFormat="1" ht="61.5" customHeight="1" thickBot="1">
      <c r="A32" s="16" t="s">
        <v>83</v>
      </c>
      <c r="B32" s="22" t="s">
        <v>29</v>
      </c>
      <c r="C32" s="98">
        <v>648</v>
      </c>
      <c r="D32" s="99">
        <v>705</v>
      </c>
      <c r="E32" s="99">
        <v>705</v>
      </c>
      <c r="F32" s="99">
        <v>705</v>
      </c>
      <c r="G32" s="101">
        <v>705</v>
      </c>
      <c r="H32" s="102">
        <v>7220.2</v>
      </c>
      <c r="I32" s="89">
        <f>7902.2+390.2</f>
        <v>8292.4</v>
      </c>
      <c r="J32" s="89">
        <v>7902.2</v>
      </c>
      <c r="K32" s="89">
        <v>7902.2</v>
      </c>
      <c r="L32" s="120">
        <v>7902.2</v>
      </c>
      <c r="M32" s="121">
        <f>H32/C32/12*1000</f>
        <v>928.5236625514402</v>
      </c>
      <c r="N32" s="89">
        <f>I32/D32/12*1000</f>
        <v>980.1891252955082</v>
      </c>
      <c r="O32" s="89">
        <f>J32/E32/12*1000</f>
        <v>934.0661938534279</v>
      </c>
      <c r="P32" s="89">
        <f>K32/F32/12*1000</f>
        <v>934.0661938534279</v>
      </c>
      <c r="Q32" s="89">
        <f>L32/G32/12*1000</f>
        <v>934.0661938534279</v>
      </c>
      <c r="R32" s="102">
        <f>M32/C39*100</f>
        <v>16.05886652631339</v>
      </c>
      <c r="S32" s="89">
        <f>N32/C40*100</f>
        <v>15.768808321999812</v>
      </c>
      <c r="T32" s="89">
        <f>O32/C41*100</f>
        <v>14.135384289549455</v>
      </c>
      <c r="U32" s="89">
        <f>P32/C42*100</f>
        <v>13.372458036555877</v>
      </c>
      <c r="V32" s="89">
        <f>Q32/C43*100</f>
        <v>13.372458036555877</v>
      </c>
    </row>
    <row r="33" spans="1:22" s="1" customFormat="1" ht="16.5" thickBot="1">
      <c r="A33" s="24"/>
      <c r="B33" s="20" t="s">
        <v>23</v>
      </c>
      <c r="C33" s="25">
        <f aca="true" t="shared" si="7" ref="C33:V33">C32</f>
        <v>648</v>
      </c>
      <c r="D33" s="28">
        <f t="shared" si="7"/>
        <v>705</v>
      </c>
      <c r="E33" s="28">
        <f t="shared" si="7"/>
        <v>705</v>
      </c>
      <c r="F33" s="28">
        <f t="shared" si="7"/>
        <v>705</v>
      </c>
      <c r="G33" s="28">
        <f t="shared" si="7"/>
        <v>705</v>
      </c>
      <c r="H33" s="29">
        <f t="shared" si="7"/>
        <v>7220.2</v>
      </c>
      <c r="I33" s="43">
        <f t="shared" si="7"/>
        <v>8292.4</v>
      </c>
      <c r="J33" s="43">
        <f t="shared" si="7"/>
        <v>7902.2</v>
      </c>
      <c r="K33" s="43">
        <f t="shared" si="7"/>
        <v>7902.2</v>
      </c>
      <c r="L33" s="43">
        <f t="shared" si="7"/>
        <v>7902.2</v>
      </c>
      <c r="M33" s="40">
        <f t="shared" si="7"/>
        <v>928.5236625514402</v>
      </c>
      <c r="N33" s="21">
        <f t="shared" si="7"/>
        <v>980.1891252955082</v>
      </c>
      <c r="O33" s="21">
        <f t="shared" si="7"/>
        <v>934.0661938534279</v>
      </c>
      <c r="P33" s="21">
        <f t="shared" si="7"/>
        <v>934.0661938534279</v>
      </c>
      <c r="Q33" s="21">
        <f t="shared" si="7"/>
        <v>934.0661938534279</v>
      </c>
      <c r="R33" s="21">
        <f t="shared" si="7"/>
        <v>16.05886652631339</v>
      </c>
      <c r="S33" s="21">
        <f t="shared" si="7"/>
        <v>15.768808321999812</v>
      </c>
      <c r="T33" s="21">
        <f t="shared" si="7"/>
        <v>14.135384289549455</v>
      </c>
      <c r="U33" s="21">
        <f t="shared" si="7"/>
        <v>13.372458036555877</v>
      </c>
      <c r="V33" s="21">
        <f t="shared" si="7"/>
        <v>13.372458036555877</v>
      </c>
    </row>
    <row r="34" spans="1:22" s="1" customFormat="1" ht="15.75">
      <c r="A34" s="3"/>
      <c r="B34" s="3"/>
      <c r="C34" s="8">
        <f>C23+C30+C33-C20-C21-C22-C18</f>
        <v>27410</v>
      </c>
      <c r="D34" s="8">
        <f>D23+D30+D33-D20-D21-D22-D18</f>
        <v>28005</v>
      </c>
      <c r="E34" s="8">
        <f>E23+E30+E33-E20-E21-E22-E18</f>
        <v>27920</v>
      </c>
      <c r="F34" s="8">
        <f>F23+F30+F33-F20-F21-F22-F18</f>
        <v>27861</v>
      </c>
      <c r="G34" s="8">
        <f>G23+G30+G33-G20-G21-G22-G18</f>
        <v>27861</v>
      </c>
      <c r="H34" s="26">
        <f>H23+H30+H33-497</f>
        <v>305044.4</v>
      </c>
      <c r="I34" s="26">
        <f>I23+I30+I33-855</f>
        <v>280520.6000000001</v>
      </c>
      <c r="J34" s="26">
        <f>J23+J30+J33</f>
        <v>304420.3</v>
      </c>
      <c r="K34" s="26">
        <f>K23+K30+K33</f>
        <v>329231.6000000001</v>
      </c>
      <c r="L34" s="26">
        <f>L23+L30+L33</f>
        <v>329231.6000000001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" customFormat="1" ht="15.75">
      <c r="A35" s="3"/>
      <c r="B35" s="27"/>
      <c r="C35" s="3"/>
      <c r="D35" s="3"/>
      <c r="E35" s="3"/>
      <c r="F35" s="3"/>
      <c r="G35" s="3"/>
      <c r="H35" s="26"/>
      <c r="I35" s="3"/>
      <c r="J35" s="3"/>
      <c r="K35" s="3"/>
      <c r="L35" s="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" customFormat="1" ht="15.75">
      <c r="A36" s="3"/>
      <c r="B36" s="237" t="s">
        <v>1</v>
      </c>
      <c r="C36" s="237"/>
      <c r="D36" s="237"/>
      <c r="E36" s="237"/>
      <c r="F36" s="237"/>
      <c r="G36" s="237"/>
      <c r="H36" s="3"/>
      <c r="I36" s="3"/>
      <c r="J36" s="3"/>
      <c r="K36" s="3"/>
      <c r="L36" s="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" customFormat="1" ht="15.75">
      <c r="A37" s="3"/>
      <c r="B37" s="2"/>
      <c r="C37" s="3"/>
      <c r="D37" s="3"/>
      <c r="E37" s="3"/>
      <c r="F37" s="3"/>
      <c r="G37" s="3"/>
      <c r="H37" s="3"/>
      <c r="I37" s="3"/>
      <c r="J37" s="238"/>
      <c r="K37" s="238"/>
      <c r="L37" s="238"/>
      <c r="M37" s="238"/>
      <c r="N37" s="238"/>
      <c r="O37" s="238"/>
      <c r="P37" s="238"/>
      <c r="Q37" s="13"/>
      <c r="R37" s="13"/>
      <c r="S37" s="13"/>
      <c r="T37" s="13"/>
      <c r="U37" s="13"/>
      <c r="V37" s="13"/>
    </row>
    <row r="38" spans="1:22" s="1" customFormat="1" ht="15.75">
      <c r="A38" s="3"/>
      <c r="B38" s="6"/>
      <c r="C38" s="3"/>
      <c r="D38" s="3"/>
      <c r="F38" s="45" t="s">
        <v>45</v>
      </c>
      <c r="G38" s="46"/>
      <c r="H38" s="12"/>
      <c r="I38" s="10"/>
      <c r="J38" s="44"/>
      <c r="K38" s="238"/>
      <c r="L38" s="238"/>
      <c r="M38" s="44"/>
      <c r="N38" s="44"/>
      <c r="O38" s="44"/>
      <c r="P38" s="238" t="s">
        <v>14</v>
      </c>
      <c r="Q38" s="238"/>
      <c r="R38" s="238"/>
      <c r="S38" s="238"/>
      <c r="T38" s="238"/>
      <c r="U38" s="238"/>
      <c r="V38" s="238"/>
    </row>
    <row r="39" spans="1:22" s="1" customFormat="1" ht="15.75">
      <c r="A39" s="3"/>
      <c r="B39" s="6" t="s">
        <v>5</v>
      </c>
      <c r="C39" s="8">
        <v>5782</v>
      </c>
      <c r="D39" s="3" t="s">
        <v>2</v>
      </c>
      <c r="E39" s="3"/>
      <c r="F39" s="3" t="s">
        <v>34</v>
      </c>
      <c r="G39" s="3"/>
      <c r="H39" s="3"/>
      <c r="I39" s="3"/>
      <c r="J39" s="3"/>
      <c r="K39" s="241"/>
      <c r="L39" s="241"/>
      <c r="M39" s="10"/>
      <c r="N39" s="11"/>
      <c r="O39" s="11"/>
      <c r="P39" s="3"/>
      <c r="Q39" s="3"/>
      <c r="R39" s="3"/>
      <c r="S39" s="3"/>
      <c r="T39" s="3"/>
      <c r="U39" s="3"/>
      <c r="V39" s="3"/>
    </row>
    <row r="40" spans="1:22" s="1" customFormat="1" ht="15.75">
      <c r="A40" s="3"/>
      <c r="B40" s="7" t="s">
        <v>7</v>
      </c>
      <c r="C40" s="8">
        <f>S40</f>
        <v>6216</v>
      </c>
      <c r="D40" s="3" t="s">
        <v>2</v>
      </c>
      <c r="E40" s="3"/>
      <c r="F40" s="3" t="s">
        <v>35</v>
      </c>
      <c r="G40" s="3"/>
      <c r="H40" s="3"/>
      <c r="I40" s="3"/>
      <c r="J40" s="3"/>
      <c r="K40" s="240"/>
      <c r="L40" s="240"/>
      <c r="M40" s="69"/>
      <c r="N40" s="70"/>
      <c r="O40" s="11"/>
      <c r="P40" s="3" t="s">
        <v>12</v>
      </c>
      <c r="Q40" s="227" t="s">
        <v>38</v>
      </c>
      <c r="R40" s="227"/>
      <c r="S40" s="10">
        <v>6216</v>
      </c>
      <c r="T40" s="11" t="s">
        <v>2</v>
      </c>
      <c r="U40" s="3"/>
      <c r="V40" s="3"/>
    </row>
    <row r="41" spans="1:22" s="1" customFormat="1" ht="15.75">
      <c r="A41" s="3"/>
      <c r="B41" s="7" t="s">
        <v>10</v>
      </c>
      <c r="C41" s="8">
        <f>S41</f>
        <v>6608</v>
      </c>
      <c r="D41" s="3" t="s">
        <v>2</v>
      </c>
      <c r="E41" s="3"/>
      <c r="F41" s="3" t="s">
        <v>36</v>
      </c>
      <c r="G41" s="3"/>
      <c r="H41" s="3"/>
      <c r="I41" s="3"/>
      <c r="J41" s="3"/>
      <c r="K41" s="240"/>
      <c r="L41" s="240"/>
      <c r="M41" s="69"/>
      <c r="N41" s="70"/>
      <c r="O41" s="11"/>
      <c r="P41" s="3" t="s">
        <v>13</v>
      </c>
      <c r="Q41" s="227" t="s">
        <v>39</v>
      </c>
      <c r="R41" s="227"/>
      <c r="S41" s="10">
        <v>6608</v>
      </c>
      <c r="T41" s="11" t="s">
        <v>2</v>
      </c>
      <c r="U41" s="3"/>
      <c r="V41" s="3"/>
    </row>
    <row r="42" spans="1:22" s="1" customFormat="1" ht="15.75">
      <c r="A42" s="3"/>
      <c r="B42" s="7" t="s">
        <v>32</v>
      </c>
      <c r="C42" s="8">
        <f>S42</f>
        <v>6985</v>
      </c>
      <c r="D42" s="3" t="s">
        <v>2</v>
      </c>
      <c r="E42" s="3"/>
      <c r="F42" s="3" t="s">
        <v>33</v>
      </c>
      <c r="G42" s="3"/>
      <c r="H42" s="3"/>
      <c r="I42" s="3"/>
      <c r="J42" s="3"/>
      <c r="K42" s="240"/>
      <c r="L42" s="240"/>
      <c r="M42" s="69"/>
      <c r="N42" s="70"/>
      <c r="O42" s="3"/>
      <c r="P42" s="3" t="s">
        <v>31</v>
      </c>
      <c r="Q42" s="227" t="s">
        <v>40</v>
      </c>
      <c r="R42" s="227"/>
      <c r="S42" s="10">
        <v>6985</v>
      </c>
      <c r="T42" s="11" t="s">
        <v>2</v>
      </c>
      <c r="U42" s="3"/>
      <c r="V42" s="3"/>
    </row>
    <row r="43" spans="1:22" s="1" customFormat="1" ht="15.75">
      <c r="A43" s="3"/>
      <c r="B43" s="7" t="s">
        <v>46</v>
      </c>
      <c r="C43" s="8">
        <f>S43</f>
        <v>6985</v>
      </c>
      <c r="D43" s="3" t="s">
        <v>2</v>
      </c>
      <c r="E43" s="239" t="s">
        <v>37</v>
      </c>
      <c r="F43" s="239"/>
      <c r="G43" s="239"/>
      <c r="H43" s="239"/>
      <c r="I43" s="3"/>
      <c r="J43" s="3"/>
      <c r="K43" s="240"/>
      <c r="L43" s="240"/>
      <c r="M43" s="240"/>
      <c r="N43" s="240"/>
      <c r="O43" s="3"/>
      <c r="P43" s="3" t="s">
        <v>47</v>
      </c>
      <c r="Q43" s="227" t="s">
        <v>48</v>
      </c>
      <c r="R43" s="227"/>
      <c r="S43" s="10">
        <v>6985</v>
      </c>
      <c r="T43" s="11" t="s">
        <v>2</v>
      </c>
      <c r="U43" s="3"/>
      <c r="V43" s="3"/>
    </row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</sheetData>
  <sheetProtection/>
  <mergeCells count="28">
    <mergeCell ref="A3:S3"/>
    <mergeCell ref="E43:H43"/>
    <mergeCell ref="K43:N43"/>
    <mergeCell ref="Q43:R43"/>
    <mergeCell ref="K39:L39"/>
    <mergeCell ref="K40:L40"/>
    <mergeCell ref="Q40:R40"/>
    <mergeCell ref="K41:L41"/>
    <mergeCell ref="Q41:R41"/>
    <mergeCell ref="K42:L42"/>
    <mergeCell ref="Q42:R42"/>
    <mergeCell ref="A9:V9"/>
    <mergeCell ref="A24:V24"/>
    <mergeCell ref="A31:V31"/>
    <mergeCell ref="B36:G36"/>
    <mergeCell ref="J37:P37"/>
    <mergeCell ref="K38:L38"/>
    <mergeCell ref="P38:V38"/>
    <mergeCell ref="M5:Q5"/>
    <mergeCell ref="R5:V5"/>
    <mergeCell ref="A1:S1"/>
    <mergeCell ref="T1:V1"/>
    <mergeCell ref="A2:S2"/>
    <mergeCell ref="B4:U4"/>
    <mergeCell ref="A5:A7"/>
    <mergeCell ref="B5:B7"/>
    <mergeCell ref="C5:G6"/>
    <mergeCell ref="H5:L6"/>
  </mergeCells>
  <printOptions/>
  <pageMargins left="0.11811023622047245" right="0.11811023622047245" top="0.3937007874015748" bottom="0.3937007874015748" header="0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4"/>
  <sheetViews>
    <sheetView tabSelected="1" view="pageBreakPreview" zoomScale="76" zoomScaleNormal="75" zoomScaleSheetLayoutView="76" zoomScalePageLayoutView="0" workbookViewId="0" topLeftCell="A1">
      <pane ySplit="8" topLeftCell="A30" activePane="bottomLeft" state="frozen"/>
      <selection pane="topLeft" activeCell="A1" sqref="A1"/>
      <selection pane="bottomLeft" activeCell="I24" sqref="I24"/>
    </sheetView>
  </sheetViews>
  <sheetFormatPr defaultColWidth="9.140625" defaultRowHeight="12.75"/>
  <cols>
    <col min="1" max="1" width="7.57421875" style="0" customWidth="1"/>
    <col min="2" max="2" width="54.7109375" style="0" customWidth="1"/>
    <col min="3" max="3" width="9.140625" style="0" customWidth="1"/>
    <col min="4" max="7" width="7.8515625" style="0" customWidth="1"/>
    <col min="8" max="8" width="10.421875" style="0" customWidth="1"/>
    <col min="9" max="9" width="15.28125" style="0" customWidth="1"/>
    <col min="10" max="10" width="10.57421875" style="0" customWidth="1"/>
    <col min="11" max="12" width="10.7109375" style="0" customWidth="1"/>
    <col min="13" max="13" width="11.00390625" style="0" customWidth="1"/>
    <col min="14" max="14" width="9.8515625" style="0" customWidth="1"/>
    <col min="15" max="15" width="10.57421875" style="0" customWidth="1"/>
    <col min="16" max="17" width="11.00390625" style="0" customWidth="1"/>
    <col min="18" max="18" width="10.28125" style="0" customWidth="1"/>
    <col min="19" max="19" width="9.7109375" style="0" customWidth="1"/>
    <col min="20" max="20" width="10.421875" style="0" customWidth="1"/>
    <col min="21" max="21" width="10.57421875" style="0" customWidth="1"/>
    <col min="22" max="22" width="10.140625" style="0" customWidth="1"/>
  </cols>
  <sheetData>
    <row r="1" spans="1:22" s="1" customFormat="1" ht="30" customHeight="1">
      <c r="A1" s="213" t="s">
        <v>85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4" t="s">
        <v>87</v>
      </c>
      <c r="U1" s="214"/>
      <c r="V1" s="214"/>
    </row>
    <row r="2" spans="1:22" s="1" customFormat="1" ht="18" customHeight="1">
      <c r="A2" s="213" t="s">
        <v>86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9"/>
      <c r="U2" s="9"/>
      <c r="V2" s="4"/>
    </row>
    <row r="3" spans="1:22" s="1" customFormat="1" ht="18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9"/>
      <c r="U3" s="9"/>
      <c r="V3" s="4"/>
    </row>
    <row r="4" spans="2:22" s="1" customFormat="1" ht="18" customHeight="1" thickBot="1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5"/>
    </row>
    <row r="5" spans="1:22" s="1" customFormat="1" ht="70.5" customHeight="1">
      <c r="A5" s="210" t="s">
        <v>0</v>
      </c>
      <c r="B5" s="218" t="s">
        <v>50</v>
      </c>
      <c r="C5" s="221" t="s">
        <v>51</v>
      </c>
      <c r="D5" s="221"/>
      <c r="E5" s="221"/>
      <c r="F5" s="221"/>
      <c r="G5" s="221"/>
      <c r="H5" s="223" t="s">
        <v>90</v>
      </c>
      <c r="I5" s="221"/>
      <c r="J5" s="221"/>
      <c r="K5" s="221"/>
      <c r="L5" s="224"/>
      <c r="M5" s="210" t="s">
        <v>3</v>
      </c>
      <c r="N5" s="211"/>
      <c r="O5" s="211"/>
      <c r="P5" s="211"/>
      <c r="Q5" s="212"/>
      <c r="R5" s="210" t="s">
        <v>84</v>
      </c>
      <c r="S5" s="211"/>
      <c r="T5" s="211"/>
      <c r="U5" s="211"/>
      <c r="V5" s="212"/>
    </row>
    <row r="6" spans="1:22" s="1" customFormat="1" ht="51" customHeight="1">
      <c r="A6" s="216"/>
      <c r="B6" s="219"/>
      <c r="C6" s="222"/>
      <c r="D6" s="222"/>
      <c r="E6" s="222"/>
      <c r="F6" s="222"/>
      <c r="G6" s="222"/>
      <c r="H6" s="225"/>
      <c r="I6" s="222"/>
      <c r="J6" s="222"/>
      <c r="K6" s="222"/>
      <c r="L6" s="226"/>
      <c r="M6" s="186" t="s">
        <v>97</v>
      </c>
      <c r="N6" s="187" t="s">
        <v>98</v>
      </c>
      <c r="O6" s="187" t="s">
        <v>99</v>
      </c>
      <c r="P6" s="187" t="s">
        <v>100</v>
      </c>
      <c r="Q6" s="188" t="s">
        <v>101</v>
      </c>
      <c r="R6" s="186" t="s">
        <v>60</v>
      </c>
      <c r="S6" s="187" t="s">
        <v>61</v>
      </c>
      <c r="T6" s="187" t="s">
        <v>62</v>
      </c>
      <c r="U6" s="187" t="s">
        <v>63</v>
      </c>
      <c r="V6" s="189" t="s">
        <v>102</v>
      </c>
    </row>
    <row r="7" spans="1:22" s="1" customFormat="1" ht="21.75" customHeight="1" thickBot="1">
      <c r="A7" s="217"/>
      <c r="B7" s="220"/>
      <c r="C7" s="134" t="s">
        <v>4</v>
      </c>
      <c r="D7" s="130" t="s">
        <v>6</v>
      </c>
      <c r="E7" s="130" t="s">
        <v>9</v>
      </c>
      <c r="F7" s="130" t="s">
        <v>30</v>
      </c>
      <c r="G7" s="133" t="s">
        <v>44</v>
      </c>
      <c r="H7" s="135" t="s">
        <v>4</v>
      </c>
      <c r="I7" s="130" t="s">
        <v>6</v>
      </c>
      <c r="J7" s="130" t="s">
        <v>9</v>
      </c>
      <c r="K7" s="132" t="s">
        <v>30</v>
      </c>
      <c r="L7" s="131" t="s">
        <v>44</v>
      </c>
      <c r="M7" s="134" t="s">
        <v>4</v>
      </c>
      <c r="N7" s="130" t="s">
        <v>6</v>
      </c>
      <c r="O7" s="130" t="s">
        <v>9</v>
      </c>
      <c r="P7" s="130" t="s">
        <v>30</v>
      </c>
      <c r="Q7" s="136" t="s">
        <v>44</v>
      </c>
      <c r="R7" s="135" t="s">
        <v>4</v>
      </c>
      <c r="S7" s="130" t="s">
        <v>6</v>
      </c>
      <c r="T7" s="130" t="s">
        <v>9</v>
      </c>
      <c r="U7" s="130" t="s">
        <v>30</v>
      </c>
      <c r="V7" s="131" t="s">
        <v>44</v>
      </c>
    </row>
    <row r="8" spans="1:22" s="1" customFormat="1" ht="16.5" thickBot="1">
      <c r="A8" s="31">
        <v>1</v>
      </c>
      <c r="B8" s="32">
        <v>2</v>
      </c>
      <c r="C8" s="36">
        <v>3</v>
      </c>
      <c r="D8" s="34">
        <v>4</v>
      </c>
      <c r="E8" s="34">
        <v>5</v>
      </c>
      <c r="F8" s="34">
        <v>6</v>
      </c>
      <c r="G8" s="137">
        <v>7</v>
      </c>
      <c r="H8" s="33">
        <v>8</v>
      </c>
      <c r="I8" s="37">
        <v>9</v>
      </c>
      <c r="J8" s="37">
        <v>10</v>
      </c>
      <c r="K8" s="37">
        <v>11</v>
      </c>
      <c r="L8" s="38">
        <v>12</v>
      </c>
      <c r="M8" s="138">
        <v>13</v>
      </c>
      <c r="N8" s="37">
        <v>14</v>
      </c>
      <c r="O8" s="34">
        <v>15</v>
      </c>
      <c r="P8" s="34">
        <v>16</v>
      </c>
      <c r="Q8" s="137">
        <v>17</v>
      </c>
      <c r="R8" s="33">
        <v>18</v>
      </c>
      <c r="S8" s="34">
        <v>19</v>
      </c>
      <c r="T8" s="34">
        <v>20</v>
      </c>
      <c r="U8" s="34">
        <v>21</v>
      </c>
      <c r="V8" s="35">
        <v>22</v>
      </c>
    </row>
    <row r="9" spans="1:22" s="1" customFormat="1" ht="16.5" thickBot="1">
      <c r="A9" s="228" t="s">
        <v>57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30"/>
    </row>
    <row r="10" spans="1:22" s="1" customFormat="1" ht="47.25">
      <c r="A10" s="16" t="s">
        <v>65</v>
      </c>
      <c r="B10" s="55" t="s">
        <v>41</v>
      </c>
      <c r="C10" s="176">
        <v>0</v>
      </c>
      <c r="D10" s="50">
        <v>383</v>
      </c>
      <c r="E10" s="177">
        <v>0</v>
      </c>
      <c r="F10" s="178">
        <v>0</v>
      </c>
      <c r="G10" s="179">
        <v>0</v>
      </c>
      <c r="H10" s="185">
        <v>0</v>
      </c>
      <c r="I10" s="51">
        <v>4056.5</v>
      </c>
      <c r="J10" s="180">
        <v>0</v>
      </c>
      <c r="K10" s="180">
        <v>0</v>
      </c>
      <c r="L10" s="181">
        <v>0</v>
      </c>
      <c r="M10" s="58" t="s">
        <v>42</v>
      </c>
      <c r="N10" s="51">
        <f aca="true" t="shared" si="0" ref="N10:P11">I10/D10*1000/12</f>
        <v>882.6153176675369</v>
      </c>
      <c r="O10" s="177">
        <v>0</v>
      </c>
      <c r="P10" s="178">
        <v>0</v>
      </c>
      <c r="Q10" s="179">
        <v>0</v>
      </c>
      <c r="R10" s="182" t="s">
        <v>42</v>
      </c>
      <c r="S10" s="184">
        <f>N10/C41*100</f>
        <v>14.199088122064623</v>
      </c>
      <c r="T10" s="177">
        <f>O10/C42*100</f>
        <v>0</v>
      </c>
      <c r="U10" s="177">
        <f>P10/C43*100</f>
        <v>0</v>
      </c>
      <c r="V10" s="183">
        <f>Q10/C44*100</f>
        <v>0</v>
      </c>
    </row>
    <row r="11" spans="1:22" s="1" customFormat="1" ht="69" customHeight="1">
      <c r="A11" s="17" t="s">
        <v>66</v>
      </c>
      <c r="B11" s="47" t="s">
        <v>15</v>
      </c>
      <c r="C11" s="80">
        <v>31</v>
      </c>
      <c r="D11" s="75">
        <v>237</v>
      </c>
      <c r="E11" s="75">
        <v>237</v>
      </c>
      <c r="F11" s="72">
        <v>237</v>
      </c>
      <c r="G11" s="81">
        <v>237</v>
      </c>
      <c r="H11" s="145">
        <v>18.8</v>
      </c>
      <c r="I11" s="146">
        <v>334.6</v>
      </c>
      <c r="J11" s="146">
        <v>334.6</v>
      </c>
      <c r="K11" s="146">
        <v>334.6</v>
      </c>
      <c r="L11" s="147">
        <v>334.6</v>
      </c>
      <c r="M11" s="91">
        <f>H11/C11*1000/12</f>
        <v>50.53763440860215</v>
      </c>
      <c r="N11" s="92">
        <f t="shared" si="0"/>
        <v>117.65119549929678</v>
      </c>
      <c r="O11" s="92">
        <f t="shared" si="0"/>
        <v>117.65119549929678</v>
      </c>
      <c r="P11" s="93">
        <f t="shared" si="0"/>
        <v>117.65119549929678</v>
      </c>
      <c r="Q11" s="77">
        <v>0</v>
      </c>
      <c r="R11" s="94">
        <f>M11/C40*100</f>
        <v>0.8740510966551738</v>
      </c>
      <c r="S11" s="15">
        <f>N11/C41*100</f>
        <v>1.8927155003104372</v>
      </c>
      <c r="T11" s="15">
        <f>O11/C42*100</f>
        <v>1.7804357672411741</v>
      </c>
      <c r="U11" s="92">
        <f>P11/C43*100</f>
        <v>1.6843406657021731</v>
      </c>
      <c r="V11" s="78">
        <f>Q11/C44*100</f>
        <v>0</v>
      </c>
    </row>
    <row r="12" spans="1:22" s="1" customFormat="1" ht="37.5" customHeight="1">
      <c r="A12" s="17" t="s">
        <v>67</v>
      </c>
      <c r="B12" s="18" t="s">
        <v>22</v>
      </c>
      <c r="C12" s="82">
        <v>10788</v>
      </c>
      <c r="D12" s="14">
        <v>10036</v>
      </c>
      <c r="E12" s="14">
        <v>10036</v>
      </c>
      <c r="F12" s="57">
        <v>10036</v>
      </c>
      <c r="G12" s="83">
        <v>10336</v>
      </c>
      <c r="H12" s="148">
        <v>87759.1</v>
      </c>
      <c r="I12" s="149">
        <v>86792.4</v>
      </c>
      <c r="J12" s="149">
        <v>78069.2</v>
      </c>
      <c r="K12" s="149">
        <v>81961.3</v>
      </c>
      <c r="L12" s="150">
        <v>87616.7</v>
      </c>
      <c r="M12" s="19">
        <f aca="true" t="shared" si="1" ref="M12:P13">H12/C12/12*1000</f>
        <v>677.9067791373132</v>
      </c>
      <c r="N12" s="15">
        <f t="shared" si="1"/>
        <v>720.6755679553606</v>
      </c>
      <c r="O12" s="15">
        <f t="shared" si="1"/>
        <v>648.2429918958416</v>
      </c>
      <c r="P12" s="41">
        <f t="shared" si="1"/>
        <v>680.560814401488</v>
      </c>
      <c r="Q12" s="42">
        <v>0</v>
      </c>
      <c r="R12" s="94">
        <f>M12/C40*100</f>
        <v>11.724434090925513</v>
      </c>
      <c r="S12" s="15">
        <f>N12/C41*100</f>
        <v>11.593879793361657</v>
      </c>
      <c r="T12" s="15">
        <f>O12/C42*100</f>
        <v>9.809972637648933</v>
      </c>
      <c r="U12" s="92">
        <f>P12/C43*100</f>
        <v>9.743175581982648</v>
      </c>
      <c r="V12" s="78">
        <f>Q12/C44*100</f>
        <v>0</v>
      </c>
    </row>
    <row r="13" spans="1:22" s="1" customFormat="1" ht="114" customHeight="1">
      <c r="A13" s="17" t="s">
        <v>68</v>
      </c>
      <c r="B13" s="18" t="s">
        <v>16</v>
      </c>
      <c r="C13" s="84">
        <v>202</v>
      </c>
      <c r="D13" s="76">
        <v>191</v>
      </c>
      <c r="E13" s="76">
        <v>191</v>
      </c>
      <c r="F13" s="71">
        <v>191</v>
      </c>
      <c r="G13" s="85">
        <v>191</v>
      </c>
      <c r="H13" s="148">
        <v>1942.1</v>
      </c>
      <c r="I13" s="149">
        <v>1824.5</v>
      </c>
      <c r="J13" s="149">
        <v>2006.2</v>
      </c>
      <c r="K13" s="149">
        <v>2172.3</v>
      </c>
      <c r="L13" s="150">
        <v>2354.4</v>
      </c>
      <c r="M13" s="19">
        <f t="shared" si="1"/>
        <v>801.1963696369637</v>
      </c>
      <c r="N13" s="15">
        <f t="shared" si="1"/>
        <v>796.0296684118674</v>
      </c>
      <c r="O13" s="15">
        <f t="shared" si="1"/>
        <v>875.3054101221641</v>
      </c>
      <c r="P13" s="41">
        <f t="shared" si="1"/>
        <v>947.7748691099478</v>
      </c>
      <c r="Q13" s="42">
        <f>L13/G13/12*1000</f>
        <v>1027.2251308900525</v>
      </c>
      <c r="R13" s="39">
        <f>M13/C40*100</f>
        <v>13.856734168747211</v>
      </c>
      <c r="S13" s="15">
        <f>N13/C41*100</f>
        <v>12.806140096716016</v>
      </c>
      <c r="T13" s="15">
        <f>O13/C42*100</f>
        <v>13.246147247611443</v>
      </c>
      <c r="U13" s="15">
        <f>P13/C43*100</f>
        <v>13.56871680901858</v>
      </c>
      <c r="V13" s="30">
        <f>Q13/C44*100</f>
        <v>13.966351201768218</v>
      </c>
    </row>
    <row r="14" spans="1:22" s="1" customFormat="1" ht="36.75" customHeight="1">
      <c r="A14" s="17" t="s">
        <v>69</v>
      </c>
      <c r="B14" s="18" t="s">
        <v>17</v>
      </c>
      <c r="C14" s="84">
        <v>146</v>
      </c>
      <c r="D14" s="76">
        <v>139</v>
      </c>
      <c r="E14" s="76">
        <v>139</v>
      </c>
      <c r="F14" s="76">
        <v>139</v>
      </c>
      <c r="G14" s="76">
        <v>139</v>
      </c>
      <c r="H14" s="148">
        <v>655.5</v>
      </c>
      <c r="I14" s="190">
        <f>690.3+4.43711</f>
        <v>694.7371099999999</v>
      </c>
      <c r="J14" s="149">
        <v>617.9</v>
      </c>
      <c r="K14" s="149">
        <v>653.2</v>
      </c>
      <c r="L14" s="150">
        <v>687.9</v>
      </c>
      <c r="M14" s="91">
        <f>H14/C14*1000</f>
        <v>4489.726027397261</v>
      </c>
      <c r="N14" s="92">
        <f>I14/D14*1000</f>
        <v>4998.10870503597</v>
      </c>
      <c r="O14" s="92">
        <f>J14/E14*1000</f>
        <v>4445.323741007194</v>
      </c>
      <c r="P14" s="93">
        <f>K14/F14*1000</f>
        <v>4699.280575539568</v>
      </c>
      <c r="Q14" s="77">
        <f>L14/G14*1000</f>
        <v>4948.920863309352</v>
      </c>
      <c r="R14" s="39">
        <f>M14/C40*100</f>
        <v>77.65005235899794</v>
      </c>
      <c r="S14" s="15">
        <f>N14/C41*100</f>
        <v>80.40715419942038</v>
      </c>
      <c r="T14" s="15">
        <f>O14/C42*100</f>
        <v>67.27184838085948</v>
      </c>
      <c r="U14" s="15">
        <f>P14/C43*100</f>
        <v>67.27674410221286</v>
      </c>
      <c r="V14" s="30">
        <f>Q14/C44*100</f>
        <v>67.28648352562001</v>
      </c>
    </row>
    <row r="15" spans="1:22" s="1" customFormat="1" ht="151.5" customHeight="1">
      <c r="A15" s="17" t="s">
        <v>70</v>
      </c>
      <c r="B15" s="18" t="s">
        <v>91</v>
      </c>
      <c r="C15" s="84">
        <v>1286</v>
      </c>
      <c r="D15" s="76">
        <v>1302</v>
      </c>
      <c r="E15" s="76">
        <v>1302</v>
      </c>
      <c r="F15" s="71">
        <v>1302</v>
      </c>
      <c r="G15" s="85">
        <v>1302</v>
      </c>
      <c r="H15" s="148">
        <v>17035.5</v>
      </c>
      <c r="I15" s="149">
        <v>19102</v>
      </c>
      <c r="J15" s="149">
        <v>20430.5</v>
      </c>
      <c r="K15" s="149">
        <v>22139.5</v>
      </c>
      <c r="L15" s="150">
        <v>24096.6</v>
      </c>
      <c r="M15" s="19">
        <f aca="true" t="shared" si="2" ref="M15:P19">H15/C15/12*1000</f>
        <v>1103.907465007776</v>
      </c>
      <c r="N15" s="15">
        <f t="shared" si="2"/>
        <v>1222.6062467997951</v>
      </c>
      <c r="O15" s="15">
        <f t="shared" si="2"/>
        <v>1307.6356886840756</v>
      </c>
      <c r="P15" s="41">
        <f t="shared" si="2"/>
        <v>1417.0186891961084</v>
      </c>
      <c r="Q15" s="42">
        <f>L15/G15/12*1000</f>
        <v>1542.2811059907833</v>
      </c>
      <c r="R15" s="39">
        <f>M15/C40*100</f>
        <v>19.092138792939746</v>
      </c>
      <c r="S15" s="15">
        <f>N15/C41*100</f>
        <v>19.66869766408937</v>
      </c>
      <c r="T15" s="15">
        <f>O15/C42*100</f>
        <v>19.7886756762118</v>
      </c>
      <c r="U15" s="15">
        <f>P15/C43*100</f>
        <v>20.28659540724565</v>
      </c>
      <c r="V15" s="30">
        <f>Q15/C44*100</f>
        <v>20.969151679004533</v>
      </c>
    </row>
    <row r="16" spans="1:22" s="1" customFormat="1" ht="146.25" customHeight="1">
      <c r="A16" s="17" t="s">
        <v>71</v>
      </c>
      <c r="B16" s="18" t="s">
        <v>19</v>
      </c>
      <c r="C16" s="84">
        <v>6861</v>
      </c>
      <c r="D16" s="76">
        <v>6538</v>
      </c>
      <c r="E16" s="76">
        <v>6538</v>
      </c>
      <c r="F16" s="76">
        <v>6538</v>
      </c>
      <c r="G16" s="76">
        <v>6538</v>
      </c>
      <c r="H16" s="148">
        <v>97132.6</v>
      </c>
      <c r="I16" s="190">
        <f>93773.6+336.7195</f>
        <v>94110.31950000001</v>
      </c>
      <c r="J16" s="149">
        <v>101259.3</v>
      </c>
      <c r="K16" s="149">
        <v>109239.2</v>
      </c>
      <c r="L16" s="150">
        <v>117996.1</v>
      </c>
      <c r="M16" s="19">
        <f t="shared" si="2"/>
        <v>1179.7672836807074</v>
      </c>
      <c r="N16" s="15">
        <f t="shared" si="2"/>
        <v>1199.529921229734</v>
      </c>
      <c r="O16" s="15">
        <f t="shared" si="2"/>
        <v>1290.6508106454576</v>
      </c>
      <c r="P16" s="41">
        <f t="shared" si="2"/>
        <v>1392.3625981441828</v>
      </c>
      <c r="Q16" s="42">
        <f>L16/G16/12*1000</f>
        <v>1503.9780258998674</v>
      </c>
      <c r="R16" s="39">
        <f>M16/C40*100</f>
        <v>20.40413842408695</v>
      </c>
      <c r="S16" s="15">
        <f>N16/C41*100</f>
        <v>19.297456905240253</v>
      </c>
      <c r="T16" s="15">
        <f>O16/C42*100</f>
        <v>19.531640596934892</v>
      </c>
      <c r="U16" s="15">
        <f>P16/C43*100</f>
        <v>19.933609135922445</v>
      </c>
      <c r="V16" s="30">
        <f>Q16/C44*100</f>
        <v>20.44837560706822</v>
      </c>
    </row>
    <row r="17" spans="1:22" s="1" customFormat="1" ht="96" customHeight="1">
      <c r="A17" s="17" t="s">
        <v>72</v>
      </c>
      <c r="B17" s="18" t="s">
        <v>20</v>
      </c>
      <c r="C17" s="84">
        <v>858</v>
      </c>
      <c r="D17" s="14">
        <v>672</v>
      </c>
      <c r="E17" s="14">
        <v>672</v>
      </c>
      <c r="F17" s="57">
        <v>672</v>
      </c>
      <c r="G17" s="83">
        <v>672</v>
      </c>
      <c r="H17" s="148">
        <v>1961.1</v>
      </c>
      <c r="I17" s="149">
        <v>1923.2</v>
      </c>
      <c r="J17" s="149">
        <v>1845.1</v>
      </c>
      <c r="K17" s="149">
        <v>1867.7</v>
      </c>
      <c r="L17" s="150">
        <v>1891.4</v>
      </c>
      <c r="M17" s="19">
        <f t="shared" si="2"/>
        <v>190.47202797202797</v>
      </c>
      <c r="N17" s="15">
        <f t="shared" si="2"/>
        <v>238.4920634920635</v>
      </c>
      <c r="O17" s="15">
        <f t="shared" si="2"/>
        <v>228.80704365079362</v>
      </c>
      <c r="P17" s="41">
        <f t="shared" si="2"/>
        <v>231.60962301587304</v>
      </c>
      <c r="Q17" s="42">
        <f>L17/G17/12*1000</f>
        <v>234.54861111111114</v>
      </c>
      <c r="R17" s="39">
        <f>M17/C40*100</f>
        <v>3.2942239358704253</v>
      </c>
      <c r="S17" s="15">
        <f>N17/C41*100</f>
        <v>3.83674490817348</v>
      </c>
      <c r="T17" s="15">
        <f>O17/C42*100</f>
        <v>3.4625763264345277</v>
      </c>
      <c r="U17" s="15">
        <f>P17/C43*100</f>
        <v>3.315814216404768</v>
      </c>
      <c r="V17" s="30">
        <f>Q17/C44*100</f>
        <v>3.1889682000151076</v>
      </c>
    </row>
    <row r="18" spans="1:22" s="1" customFormat="1" ht="99" customHeight="1">
      <c r="A18" s="17" t="s">
        <v>73</v>
      </c>
      <c r="B18" s="18" t="s">
        <v>21</v>
      </c>
      <c r="C18" s="80">
        <v>3537</v>
      </c>
      <c r="D18" s="74">
        <v>3562</v>
      </c>
      <c r="E18" s="74">
        <v>3217</v>
      </c>
      <c r="F18" s="73">
        <v>3217</v>
      </c>
      <c r="G18" s="86">
        <v>3217</v>
      </c>
      <c r="H18" s="145">
        <v>52686.2</v>
      </c>
      <c r="I18" s="191">
        <f>53226.8+1.42577</f>
        <v>53228.225770000005</v>
      </c>
      <c r="J18" s="146">
        <v>49594</v>
      </c>
      <c r="K18" s="146">
        <v>54554.9</v>
      </c>
      <c r="L18" s="147">
        <v>60010.6</v>
      </c>
      <c r="M18" s="91">
        <f t="shared" si="2"/>
        <v>1241.310903779097</v>
      </c>
      <c r="N18" s="92">
        <f t="shared" si="2"/>
        <v>1245.2794724405767</v>
      </c>
      <c r="O18" s="92">
        <f t="shared" si="2"/>
        <v>1284.6855248160812</v>
      </c>
      <c r="P18" s="93">
        <f t="shared" si="2"/>
        <v>1413.1929333747798</v>
      </c>
      <c r="Q18" s="77">
        <f>L18/G18/12*1000</f>
        <v>1554.5176665630504</v>
      </c>
      <c r="R18" s="39">
        <f>M18/C40*100</f>
        <v>21.46853863332925</v>
      </c>
      <c r="S18" s="15">
        <f>N18/C41*100</f>
        <v>20.033453546341324</v>
      </c>
      <c r="T18" s="15">
        <f>O18/C42*100</f>
        <v>19.44136690096975</v>
      </c>
      <c r="U18" s="15">
        <f>P18/C43*100</f>
        <v>20.23182438618153</v>
      </c>
      <c r="V18" s="30">
        <f>Q18/C44*100</f>
        <v>21.135522319008164</v>
      </c>
    </row>
    <row r="19" spans="1:22" s="1" customFormat="1" ht="32.25" customHeight="1">
      <c r="A19" s="17" t="s">
        <v>74</v>
      </c>
      <c r="B19" s="95" t="s">
        <v>11</v>
      </c>
      <c r="C19" s="84">
        <v>28</v>
      </c>
      <c r="D19" s="76">
        <v>40</v>
      </c>
      <c r="E19" s="76">
        <v>44</v>
      </c>
      <c r="F19" s="71">
        <v>45</v>
      </c>
      <c r="G19" s="85">
        <v>45</v>
      </c>
      <c r="H19" s="148">
        <v>1597.1</v>
      </c>
      <c r="I19" s="149">
        <v>2456.6</v>
      </c>
      <c r="J19" s="149">
        <v>2763.5</v>
      </c>
      <c r="K19" s="149">
        <v>2799.4</v>
      </c>
      <c r="L19" s="150">
        <v>2799.4</v>
      </c>
      <c r="M19" s="19">
        <f t="shared" si="2"/>
        <v>4753.273809523809</v>
      </c>
      <c r="N19" s="15">
        <f t="shared" si="2"/>
        <v>5117.916666666667</v>
      </c>
      <c r="O19" s="15">
        <f t="shared" si="2"/>
        <v>5233.901515151515</v>
      </c>
      <c r="P19" s="41">
        <f t="shared" si="2"/>
        <v>5184.074074074075</v>
      </c>
      <c r="Q19" s="42">
        <f>L19/G19/12*1000</f>
        <v>5184.074074074075</v>
      </c>
      <c r="R19" s="39">
        <f>M19/C40*100</f>
        <v>82.20812538090297</v>
      </c>
      <c r="S19" s="15">
        <f>N19/C41*100</f>
        <v>82.33456670956672</v>
      </c>
      <c r="T19" s="15">
        <f>O19/C42*100</f>
        <v>79.20553140362462</v>
      </c>
      <c r="U19" s="15">
        <f>P19/C43*100</f>
        <v>74.21723799676556</v>
      </c>
      <c r="V19" s="30">
        <f>Q19/C44*100</f>
        <v>70.48367197925323</v>
      </c>
    </row>
    <row r="20" spans="1:22" s="1" customFormat="1" ht="42" customHeight="1">
      <c r="A20" s="17" t="s">
        <v>75</v>
      </c>
      <c r="B20" s="95" t="s">
        <v>24</v>
      </c>
      <c r="C20" s="84">
        <v>47</v>
      </c>
      <c r="D20" s="76">
        <v>50</v>
      </c>
      <c r="E20" s="76">
        <v>50</v>
      </c>
      <c r="F20" s="71">
        <v>50</v>
      </c>
      <c r="G20" s="85">
        <v>50</v>
      </c>
      <c r="H20" s="148">
        <v>324</v>
      </c>
      <c r="I20" s="151">
        <v>366.9</v>
      </c>
      <c r="J20" s="151">
        <v>366.9</v>
      </c>
      <c r="K20" s="151">
        <v>366.9</v>
      </c>
      <c r="L20" s="152">
        <v>366.9</v>
      </c>
      <c r="M20" s="19">
        <f>H20/C20*1000/12</f>
        <v>574.468085106383</v>
      </c>
      <c r="N20" s="15">
        <f>I20/D20*1000</f>
        <v>7337.999999999999</v>
      </c>
      <c r="O20" s="15">
        <f>J20/E20*1000</f>
        <v>7337.999999999999</v>
      </c>
      <c r="P20" s="41">
        <f>K20/F20*1000</f>
        <v>7337.999999999999</v>
      </c>
      <c r="Q20" s="42">
        <f>L20/G20*1000</f>
        <v>7337.999999999999</v>
      </c>
      <c r="R20" s="39">
        <f>M20/C40*100</f>
        <v>9.935456331829522</v>
      </c>
      <c r="S20" s="15">
        <f>N20/C41*100</f>
        <v>118.05019305019304</v>
      </c>
      <c r="T20" s="15">
        <f>O20/C42*100</f>
        <v>111.04721549636803</v>
      </c>
      <c r="U20" s="15">
        <f>P20/C43*100</f>
        <v>105.0536864710093</v>
      </c>
      <c r="V20" s="30">
        <f>Q20/C44*100</f>
        <v>99.76886471787898</v>
      </c>
    </row>
    <row r="21" spans="1:22" s="1" customFormat="1" ht="43.5" customHeight="1">
      <c r="A21" s="17" t="s">
        <v>76</v>
      </c>
      <c r="B21" s="95" t="s">
        <v>49</v>
      </c>
      <c r="C21" s="84">
        <f>935+994</f>
        <v>1929</v>
      </c>
      <c r="D21" s="76">
        <v>1689</v>
      </c>
      <c r="E21" s="76">
        <v>0</v>
      </c>
      <c r="F21" s="71">
        <v>0</v>
      </c>
      <c r="G21" s="85">
        <v>0</v>
      </c>
      <c r="H21" s="153">
        <f>467.5+497</f>
        <v>964.5</v>
      </c>
      <c r="I21" s="151">
        <v>844.5</v>
      </c>
      <c r="J21" s="151">
        <v>0</v>
      </c>
      <c r="K21" s="151">
        <v>0</v>
      </c>
      <c r="L21" s="152">
        <v>0</v>
      </c>
      <c r="M21" s="19">
        <f>500/12</f>
        <v>41.666666666666664</v>
      </c>
      <c r="N21" s="15">
        <v>0</v>
      </c>
      <c r="O21" s="15">
        <v>0</v>
      </c>
      <c r="P21" s="15">
        <v>0</v>
      </c>
      <c r="Q21" s="30">
        <v>0</v>
      </c>
      <c r="R21" s="39">
        <f>M21/C40*100</f>
        <v>0.7206272339444252</v>
      </c>
      <c r="S21" s="15">
        <f>N21/C41*100</f>
        <v>0</v>
      </c>
      <c r="T21" s="15">
        <f>O21/C42*100</f>
        <v>0</v>
      </c>
      <c r="U21" s="15">
        <f>P21/C43*100</f>
        <v>0</v>
      </c>
      <c r="V21" s="30">
        <f>Q21/C44*100</f>
        <v>0</v>
      </c>
    </row>
    <row r="22" spans="1:22" s="1" customFormat="1" ht="43.5" customHeight="1">
      <c r="A22" s="17" t="s">
        <v>77</v>
      </c>
      <c r="B22" s="95" t="s">
        <v>8</v>
      </c>
      <c r="C22" s="84">
        <v>2479</v>
      </c>
      <c r="D22" s="14">
        <v>2479</v>
      </c>
      <c r="E22" s="14">
        <v>2467</v>
      </c>
      <c r="F22" s="14">
        <v>2467</v>
      </c>
      <c r="G22" s="14">
        <v>2467</v>
      </c>
      <c r="H22" s="148">
        <v>488.4</v>
      </c>
      <c r="I22" s="151">
        <v>488.4</v>
      </c>
      <c r="J22" s="151">
        <v>488.4</v>
      </c>
      <c r="K22" s="151">
        <v>488.4</v>
      </c>
      <c r="L22" s="152">
        <v>488.4</v>
      </c>
      <c r="M22" s="128">
        <f>H22/C22*1000/12</f>
        <v>16.41791044776119</v>
      </c>
      <c r="N22" s="123">
        <f>I22/D22*1000/12</f>
        <v>16.41791044776119</v>
      </c>
      <c r="O22" s="123">
        <f>J22/E22*1000/12</f>
        <v>16.497770571544386</v>
      </c>
      <c r="P22" s="123">
        <f>K22/F22*1000/12</f>
        <v>16.497770571544386</v>
      </c>
      <c r="Q22" s="129">
        <f>L22/G22*1000/12</f>
        <v>16.497770571544386</v>
      </c>
      <c r="R22" s="39">
        <f>M22/C40*100</f>
        <v>0.28394864143481824</v>
      </c>
      <c r="S22" s="15">
        <f>N22/C40*100</f>
        <v>0.28394864143481824</v>
      </c>
      <c r="T22" s="15">
        <f>O22/C41*100</f>
        <v>0.2654081494778698</v>
      </c>
      <c r="U22" s="15">
        <f>P22/C42*100</f>
        <v>0.24966359823765716</v>
      </c>
      <c r="V22" s="30">
        <f>Q22/C43*100</f>
        <v>0.23618855506863828</v>
      </c>
    </row>
    <row r="23" spans="1:22" s="1" customFormat="1" ht="71.25" customHeight="1" thickBot="1">
      <c r="A23" s="17" t="s">
        <v>88</v>
      </c>
      <c r="B23" s="95" t="s">
        <v>89</v>
      </c>
      <c r="C23" s="171">
        <v>0</v>
      </c>
      <c r="D23" s="14">
        <v>2236</v>
      </c>
      <c r="E23" s="14">
        <v>2236</v>
      </c>
      <c r="F23" s="14">
        <v>2236</v>
      </c>
      <c r="G23" s="14">
        <v>2236</v>
      </c>
      <c r="H23" s="148" t="s">
        <v>42</v>
      </c>
      <c r="I23" s="151">
        <v>1150.1</v>
      </c>
      <c r="J23" s="151">
        <v>1150.1</v>
      </c>
      <c r="K23" s="151">
        <v>1150.1</v>
      </c>
      <c r="L23" s="151">
        <v>1150.1</v>
      </c>
      <c r="M23" s="112" t="s">
        <v>42</v>
      </c>
      <c r="N23" s="113">
        <f>I23/D23*1000/12</f>
        <v>42.86299940369708</v>
      </c>
      <c r="O23" s="113">
        <f>J23/E23*1000/12</f>
        <v>42.86299940369708</v>
      </c>
      <c r="P23" s="113">
        <f>K23/F23*1000/12</f>
        <v>42.86299940369708</v>
      </c>
      <c r="Q23" s="166">
        <f>L23/G23*1000/12</f>
        <v>42.86299940369708</v>
      </c>
      <c r="R23" s="39" t="s">
        <v>42</v>
      </c>
      <c r="S23" s="15">
        <f>N23/C41*100</f>
        <v>0.6895591924661693</v>
      </c>
      <c r="T23" s="15">
        <f>O23/C42*100</f>
        <v>0.6486531386758033</v>
      </c>
      <c r="U23" s="15">
        <f>P23/C43*100</f>
        <v>0.6136435132955917</v>
      </c>
      <c r="V23" s="30">
        <f>Q23/C44*100</f>
        <v>0.5827736152780025</v>
      </c>
    </row>
    <row r="24" spans="1:22" s="1" customFormat="1" ht="22.5" customHeight="1" thickBot="1">
      <c r="A24" s="52"/>
      <c r="B24" s="201" t="s">
        <v>23</v>
      </c>
      <c r="C24" s="202">
        <f>SUM(C10:C23)</f>
        <v>28192</v>
      </c>
      <c r="D24" s="203">
        <f aca="true" t="shared" si="3" ref="D24:L24">SUM(D10:D23)</f>
        <v>29554</v>
      </c>
      <c r="E24" s="203">
        <f t="shared" si="3"/>
        <v>27129</v>
      </c>
      <c r="F24" s="203">
        <f t="shared" si="3"/>
        <v>27130</v>
      </c>
      <c r="G24" s="204">
        <f t="shared" si="3"/>
        <v>27430</v>
      </c>
      <c r="H24" s="197">
        <f t="shared" si="3"/>
        <v>262564.9</v>
      </c>
      <c r="I24" s="205">
        <f t="shared" si="3"/>
        <v>267372.98238000006</v>
      </c>
      <c r="J24" s="197">
        <f t="shared" si="3"/>
        <v>258925.7</v>
      </c>
      <c r="K24" s="197">
        <f t="shared" si="3"/>
        <v>277727.50000000006</v>
      </c>
      <c r="L24" s="206">
        <f t="shared" si="3"/>
        <v>299793.10000000003</v>
      </c>
      <c r="M24" s="197">
        <f>H24/C24/12*1000</f>
        <v>776.1211809496785</v>
      </c>
      <c r="N24" s="197">
        <f>I24/D24/12*1000</f>
        <v>753.9108704405497</v>
      </c>
      <c r="O24" s="197">
        <f>J24/E24/12*1000</f>
        <v>795.3533733888705</v>
      </c>
      <c r="P24" s="197">
        <f>K24/F24/12*1000</f>
        <v>853.07623786706</v>
      </c>
      <c r="Q24" s="198">
        <f>L24/G24/12*1000</f>
        <v>910.7822943249485</v>
      </c>
      <c r="R24" s="207">
        <f>M24/C40*100</f>
        <v>13.423057436002741</v>
      </c>
      <c r="S24" s="197">
        <f>N24/C41*100</f>
        <v>12.128553256765601</v>
      </c>
      <c r="T24" s="197">
        <f>O24/C42*100</f>
        <v>12.036219330945377</v>
      </c>
      <c r="U24" s="197">
        <f>P24/C43*100</f>
        <v>12.212974056793986</v>
      </c>
      <c r="V24" s="198">
        <f>Q24/C44*100</f>
        <v>12.383171914683187</v>
      </c>
    </row>
    <row r="25" spans="1:22" s="1" customFormat="1" ht="20.25" customHeight="1" thickBot="1">
      <c r="A25" s="231" t="s">
        <v>58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3"/>
    </row>
    <row r="26" spans="1:22" s="1" customFormat="1" ht="80.25" customHeight="1">
      <c r="A26" s="61" t="s">
        <v>78</v>
      </c>
      <c r="B26" s="22" t="s">
        <v>28</v>
      </c>
      <c r="C26" s="98">
        <v>13</v>
      </c>
      <c r="D26" s="99">
        <v>7</v>
      </c>
      <c r="E26" s="99">
        <v>8</v>
      </c>
      <c r="F26" s="100">
        <v>8</v>
      </c>
      <c r="G26" s="101">
        <v>8</v>
      </c>
      <c r="H26" s="144">
        <v>625.5</v>
      </c>
      <c r="I26" s="51">
        <v>624.4</v>
      </c>
      <c r="J26" s="51">
        <v>778.6</v>
      </c>
      <c r="K26" s="51">
        <v>778.6</v>
      </c>
      <c r="L26" s="154">
        <v>817.4</v>
      </c>
      <c r="M26" s="102">
        <f>H26/C26/12*1000</f>
        <v>4009.6153846153843</v>
      </c>
      <c r="N26" s="89">
        <f>I26/D26/12*1000</f>
        <v>7433.333333333334</v>
      </c>
      <c r="O26" s="89">
        <f>J26/E26/12*1000</f>
        <v>8110.416666666668</v>
      </c>
      <c r="P26" s="103">
        <f>K26/F26/12*1000</f>
        <v>8110.416666666668</v>
      </c>
      <c r="Q26" s="120">
        <v>0</v>
      </c>
      <c r="R26" s="121">
        <f>M26/C40*100</f>
        <v>69.34651305111353</v>
      </c>
      <c r="S26" s="89">
        <f>N26/C41*100</f>
        <v>119.5838695838696</v>
      </c>
      <c r="T26" s="89">
        <f>O26/C42*100</f>
        <v>122.7363297013721</v>
      </c>
      <c r="U26" s="89">
        <f>P26/C43*100</f>
        <v>116.11190646623719</v>
      </c>
      <c r="V26" s="90">
        <f>Q26/C44*100</f>
        <v>0</v>
      </c>
    </row>
    <row r="27" spans="1:22" s="1" customFormat="1" ht="39.75" customHeight="1">
      <c r="A27" s="61" t="s">
        <v>79</v>
      </c>
      <c r="B27" s="23" t="s">
        <v>25</v>
      </c>
      <c r="C27" s="80">
        <v>851</v>
      </c>
      <c r="D27" s="74">
        <v>851</v>
      </c>
      <c r="E27" s="74">
        <v>851</v>
      </c>
      <c r="F27" s="73">
        <v>851</v>
      </c>
      <c r="G27" s="86">
        <v>851</v>
      </c>
      <c r="H27" s="145">
        <v>6837</v>
      </c>
      <c r="I27" s="146">
        <v>7362.5</v>
      </c>
      <c r="J27" s="146">
        <v>7630.1</v>
      </c>
      <c r="K27" s="146">
        <v>8065.3</v>
      </c>
      <c r="L27" s="155">
        <v>8500.4</v>
      </c>
      <c r="M27" s="19">
        <f aca="true" t="shared" si="4" ref="M27:Q33">H27/C27/12*1000</f>
        <v>669.506462984724</v>
      </c>
      <c r="N27" s="15">
        <f t="shared" si="4"/>
        <v>720.9655307481394</v>
      </c>
      <c r="O27" s="15">
        <f t="shared" si="4"/>
        <v>747.1699960830396</v>
      </c>
      <c r="P27" s="41">
        <f t="shared" si="4"/>
        <v>789.7865256560908</v>
      </c>
      <c r="Q27" s="42">
        <f t="shared" si="4"/>
        <v>832.3932628280454</v>
      </c>
      <c r="R27" s="94">
        <f>M27/C40*100</f>
        <v>11.579150172686337</v>
      </c>
      <c r="S27" s="92">
        <f>N27/C41*100</f>
        <v>11.598544574455266</v>
      </c>
      <c r="T27" s="92">
        <f>O27/C42*100</f>
        <v>11.307051998835345</v>
      </c>
      <c r="U27" s="92">
        <f>P27/C43*100</f>
        <v>11.306893710180255</v>
      </c>
      <c r="V27" s="78">
        <f>Q27/C44*100</f>
        <v>11.31737950819912</v>
      </c>
    </row>
    <row r="28" spans="1:22" s="1" customFormat="1" ht="36" customHeight="1">
      <c r="A28" s="61" t="s">
        <v>80</v>
      </c>
      <c r="B28" s="18" t="s">
        <v>26</v>
      </c>
      <c r="C28" s="104">
        <v>776</v>
      </c>
      <c r="D28" s="105">
        <v>861</v>
      </c>
      <c r="E28" s="105">
        <v>861</v>
      </c>
      <c r="F28" s="106">
        <v>861</v>
      </c>
      <c r="G28" s="107">
        <v>861</v>
      </c>
      <c r="H28" s="148">
        <v>5995</v>
      </c>
      <c r="I28" s="190">
        <f>7224.1+2.11762</f>
        <v>7226.21762</v>
      </c>
      <c r="J28" s="149">
        <v>8251.3</v>
      </c>
      <c r="K28" s="149">
        <v>8964.6</v>
      </c>
      <c r="L28" s="156">
        <v>9723.2</v>
      </c>
      <c r="M28" s="19">
        <f t="shared" si="4"/>
        <v>643.7929553264604</v>
      </c>
      <c r="N28" s="15">
        <f t="shared" si="4"/>
        <v>699.4016279519939</v>
      </c>
      <c r="O28" s="15">
        <f t="shared" si="4"/>
        <v>798.6159504452187</v>
      </c>
      <c r="P28" s="41">
        <f t="shared" si="4"/>
        <v>867.6538908246226</v>
      </c>
      <c r="Q28" s="42">
        <f t="shared" si="4"/>
        <v>941.0762679055363</v>
      </c>
      <c r="R28" s="39">
        <f>M28/C40*100</f>
        <v>11.134433679115538</v>
      </c>
      <c r="S28" s="15">
        <f>N28/C41*100</f>
        <v>11.251634941312643</v>
      </c>
      <c r="T28" s="15">
        <f>O28/C42*100</f>
        <v>12.085592470417957</v>
      </c>
      <c r="U28" s="15">
        <f>P28/C43*100</f>
        <v>12.421673454897961</v>
      </c>
      <c r="V28" s="30">
        <f>Q28/C44*100</f>
        <v>12.79505462821939</v>
      </c>
    </row>
    <row r="29" spans="1:22" s="1" customFormat="1" ht="27.75" customHeight="1">
      <c r="A29" s="61" t="s">
        <v>81</v>
      </c>
      <c r="B29" s="49" t="s">
        <v>27</v>
      </c>
      <c r="C29" s="84">
        <v>4922</v>
      </c>
      <c r="D29" s="76">
        <v>4182</v>
      </c>
      <c r="E29" s="76">
        <v>4182</v>
      </c>
      <c r="F29" s="76">
        <v>4182</v>
      </c>
      <c r="G29" s="85">
        <v>4182</v>
      </c>
      <c r="H29" s="148">
        <v>22298.8</v>
      </c>
      <c r="I29" s="149">
        <v>22703.9</v>
      </c>
      <c r="J29" s="149">
        <v>21806</v>
      </c>
      <c r="K29" s="149">
        <v>23117.2</v>
      </c>
      <c r="L29" s="156">
        <v>23915.8</v>
      </c>
      <c r="M29" s="19">
        <f t="shared" si="4"/>
        <v>377.536231884058</v>
      </c>
      <c r="N29" s="15">
        <f t="shared" si="4"/>
        <v>452.41311971943253</v>
      </c>
      <c r="O29" s="15">
        <f t="shared" si="4"/>
        <v>434.52096285668733</v>
      </c>
      <c r="P29" s="41">
        <f t="shared" si="4"/>
        <v>460.64881237047666</v>
      </c>
      <c r="Q29" s="42">
        <f t="shared" si="4"/>
        <v>476.5622509166268</v>
      </c>
      <c r="R29" s="39">
        <f>M29/C40*100</f>
        <v>6.529509371913836</v>
      </c>
      <c r="S29" s="15">
        <f>N29/C41*100</f>
        <v>7.2782033416897125</v>
      </c>
      <c r="T29" s="15">
        <f>O29/C42*100</f>
        <v>6.575680430639943</v>
      </c>
      <c r="U29" s="15">
        <f>P29/C43*100</f>
        <v>6.59482909621298</v>
      </c>
      <c r="V29" s="30">
        <f>Q29/C44*100</f>
        <v>6.479432371402131</v>
      </c>
    </row>
    <row r="30" spans="1:22" s="1" customFormat="1" ht="63" customHeight="1">
      <c r="A30" s="61" t="s">
        <v>82</v>
      </c>
      <c r="B30" s="161" t="s">
        <v>43</v>
      </c>
      <c r="C30" s="84" t="s">
        <v>42</v>
      </c>
      <c r="D30" s="76">
        <v>9</v>
      </c>
      <c r="E30" s="76">
        <v>37</v>
      </c>
      <c r="F30" s="71">
        <v>37</v>
      </c>
      <c r="G30" s="85">
        <v>37</v>
      </c>
      <c r="H30" s="148" t="s">
        <v>42</v>
      </c>
      <c r="I30" s="149">
        <v>797.7</v>
      </c>
      <c r="J30" s="149">
        <v>119.3</v>
      </c>
      <c r="K30" s="149">
        <v>126.1</v>
      </c>
      <c r="L30" s="156">
        <v>133.4</v>
      </c>
      <c r="M30" s="19" t="s">
        <v>42</v>
      </c>
      <c r="N30" s="15">
        <f>I30/D30/12*1000</f>
        <v>7386.111111111112</v>
      </c>
      <c r="O30" s="15">
        <f>J30/E30/12*1000</f>
        <v>268.69369369369366</v>
      </c>
      <c r="P30" s="41">
        <f>K30/F30/12*1000</f>
        <v>284.009009009009</v>
      </c>
      <c r="Q30" s="42">
        <f t="shared" si="4"/>
        <v>300.45045045045043</v>
      </c>
      <c r="R30" s="39" t="s">
        <v>42</v>
      </c>
      <c r="S30" s="15">
        <f>N30/C41*100</f>
        <v>118.82418132418134</v>
      </c>
      <c r="T30" s="15">
        <f>O30/C42*100</f>
        <v>4.066187858560739</v>
      </c>
      <c r="U30" s="15">
        <f>P30/C43*100</f>
        <v>4.065984380945011</v>
      </c>
      <c r="V30" s="30">
        <f>Q30/C44*100</f>
        <v>4.084982331073425</v>
      </c>
    </row>
    <row r="31" spans="1:22" s="1" customFormat="1" ht="139.5" customHeight="1">
      <c r="A31" s="61" t="s">
        <v>93</v>
      </c>
      <c r="B31" s="161" t="s">
        <v>95</v>
      </c>
      <c r="C31" s="171">
        <v>0</v>
      </c>
      <c r="D31" s="172">
        <v>0</v>
      </c>
      <c r="E31" s="162">
        <v>7</v>
      </c>
      <c r="F31" s="76">
        <v>43</v>
      </c>
      <c r="G31" s="163">
        <v>115</v>
      </c>
      <c r="H31" s="167">
        <v>0</v>
      </c>
      <c r="I31" s="165">
        <v>0</v>
      </c>
      <c r="J31" s="164">
        <v>491.4</v>
      </c>
      <c r="K31" s="164">
        <v>3083.3</v>
      </c>
      <c r="L31" s="156">
        <v>8245.6</v>
      </c>
      <c r="M31" s="167">
        <v>0</v>
      </c>
      <c r="N31" s="165">
        <v>0</v>
      </c>
      <c r="O31" s="39">
        <f>J31/E31/12*1000</f>
        <v>5850.000000000001</v>
      </c>
      <c r="P31" s="15">
        <f>K31/F31/12*1000</f>
        <v>5975.387596899225</v>
      </c>
      <c r="Q31" s="30">
        <f t="shared" si="4"/>
        <v>5975.072463768115</v>
      </c>
      <c r="R31" s="165">
        <v>0</v>
      </c>
      <c r="S31" s="165">
        <v>0</v>
      </c>
      <c r="T31" s="15">
        <f>O31/C43*100</f>
        <v>83.75089477451684</v>
      </c>
      <c r="U31" s="15">
        <f>P31/C44*100</f>
        <v>81.2425234112743</v>
      </c>
      <c r="V31" s="30">
        <f>Q31/C44*100</f>
        <v>81.23823880038226</v>
      </c>
    </row>
    <row r="32" spans="1:22" s="1" customFormat="1" ht="78.75" customHeight="1" thickBot="1">
      <c r="A32" s="66" t="s">
        <v>94</v>
      </c>
      <c r="B32" s="157" t="s">
        <v>96</v>
      </c>
      <c r="C32" s="173">
        <v>0</v>
      </c>
      <c r="D32" s="174">
        <v>0</v>
      </c>
      <c r="E32" s="174">
        <v>0</v>
      </c>
      <c r="F32" s="175">
        <v>0</v>
      </c>
      <c r="G32" s="158">
        <v>25</v>
      </c>
      <c r="H32" s="165">
        <v>0</v>
      </c>
      <c r="I32" s="165">
        <v>0</v>
      </c>
      <c r="J32" s="165">
        <v>0</v>
      </c>
      <c r="K32" s="165">
        <v>0</v>
      </c>
      <c r="L32" s="159">
        <v>2509.9</v>
      </c>
      <c r="M32" s="168">
        <v>0</v>
      </c>
      <c r="N32" s="169">
        <v>0</v>
      </c>
      <c r="O32" s="169">
        <v>0</v>
      </c>
      <c r="P32" s="169">
        <v>0</v>
      </c>
      <c r="Q32" s="160">
        <f t="shared" si="4"/>
        <v>8366.333333333334</v>
      </c>
      <c r="R32" s="165">
        <v>0</v>
      </c>
      <c r="S32" s="165">
        <v>0</v>
      </c>
      <c r="T32" s="170">
        <v>0</v>
      </c>
      <c r="U32" s="170">
        <v>0</v>
      </c>
      <c r="V32" s="30">
        <f>Q32/C44*100</f>
        <v>113.75028325402221</v>
      </c>
    </row>
    <row r="33" spans="1:22" s="1" customFormat="1" ht="18.75" customHeight="1" thickBot="1">
      <c r="A33" s="62"/>
      <c r="B33" s="192" t="s">
        <v>23</v>
      </c>
      <c r="C33" s="193">
        <f aca="true" t="shared" si="5" ref="C33:L33">SUM(C26:C32)</f>
        <v>6562</v>
      </c>
      <c r="D33" s="193">
        <f t="shared" si="5"/>
        <v>5910</v>
      </c>
      <c r="E33" s="193">
        <f t="shared" si="5"/>
        <v>5946</v>
      </c>
      <c r="F33" s="193">
        <f t="shared" si="5"/>
        <v>5982</v>
      </c>
      <c r="G33" s="194">
        <f t="shared" si="5"/>
        <v>6079</v>
      </c>
      <c r="H33" s="195">
        <f t="shared" si="5"/>
        <v>35756.3</v>
      </c>
      <c r="I33" s="196">
        <f t="shared" si="5"/>
        <v>38714.717619999996</v>
      </c>
      <c r="J33" s="195">
        <f t="shared" si="5"/>
        <v>39076.700000000004</v>
      </c>
      <c r="K33" s="195">
        <f t="shared" si="5"/>
        <v>44135.1</v>
      </c>
      <c r="L33" s="195">
        <f t="shared" si="5"/>
        <v>53845.700000000004</v>
      </c>
      <c r="M33" s="197">
        <f>H33/C33/12*1000</f>
        <v>454.0828507568831</v>
      </c>
      <c r="N33" s="197">
        <f>I33/D33/12*1000</f>
        <v>545.8928034404963</v>
      </c>
      <c r="O33" s="197">
        <f t="shared" si="4"/>
        <v>547.6608924767351</v>
      </c>
      <c r="P33" s="197">
        <f t="shared" si="4"/>
        <v>614.8319959879639</v>
      </c>
      <c r="Q33" s="198">
        <f t="shared" si="4"/>
        <v>738.1381257882327</v>
      </c>
      <c r="R33" s="197">
        <f>M33/C40*100</f>
        <v>7.853387249340766</v>
      </c>
      <c r="S33" s="199">
        <f>N33/C41*100</f>
        <v>8.782059257408243</v>
      </c>
      <c r="T33" s="199">
        <f>O33/C42*100</f>
        <v>8.287846435785942</v>
      </c>
      <c r="U33" s="199">
        <f>P33/C43*100</f>
        <v>8.802176034187028</v>
      </c>
      <c r="V33" s="200">
        <f>Q33/C44*100</f>
        <v>10.03586846754905</v>
      </c>
    </row>
    <row r="34" spans="1:22" s="1" customFormat="1" ht="18" customHeight="1" thickBot="1">
      <c r="A34" s="234" t="s">
        <v>59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6"/>
    </row>
    <row r="35" spans="1:22" s="1" customFormat="1" ht="61.5" customHeight="1" thickBot="1">
      <c r="A35" s="16" t="s">
        <v>83</v>
      </c>
      <c r="B35" s="22" t="s">
        <v>29</v>
      </c>
      <c r="C35" s="98">
        <v>648</v>
      </c>
      <c r="D35" s="99">
        <v>657</v>
      </c>
      <c r="E35" s="99">
        <v>705</v>
      </c>
      <c r="F35" s="99">
        <v>705</v>
      </c>
      <c r="G35" s="101">
        <v>705</v>
      </c>
      <c r="H35" s="102">
        <v>7220.2</v>
      </c>
      <c r="I35" s="89">
        <f>6836.8+390.2</f>
        <v>7227</v>
      </c>
      <c r="J35" s="89">
        <v>7945.2</v>
      </c>
      <c r="K35" s="89">
        <v>8390.7</v>
      </c>
      <c r="L35" s="120">
        <v>8774.6</v>
      </c>
      <c r="M35" s="121">
        <f>H35/C35/12*1000</f>
        <v>928.5236625514402</v>
      </c>
      <c r="N35" s="89">
        <f>I35/D35/12*1000</f>
        <v>916.6666666666666</v>
      </c>
      <c r="O35" s="89">
        <f>J35/E35/12*1000</f>
        <v>939.1489361702128</v>
      </c>
      <c r="P35" s="89">
        <f>K35/F35/12*1000</f>
        <v>991.808510638298</v>
      </c>
      <c r="Q35" s="89">
        <f>L35/G35/12*1000</f>
        <v>1037.1867612293145</v>
      </c>
      <c r="R35" s="102">
        <f>M35/C40*100</f>
        <v>16.05886652631339</v>
      </c>
      <c r="S35" s="89">
        <f>N35/C41*100</f>
        <v>14.746889746889746</v>
      </c>
      <c r="T35" s="89">
        <f>O35/C42*100</f>
        <v>14.212302302817989</v>
      </c>
      <c r="U35" s="89">
        <f>P35/C43*100</f>
        <v>14.199119694177496</v>
      </c>
      <c r="V35" s="89">
        <f>Q35/C44*100</f>
        <v>14.101791451112366</v>
      </c>
    </row>
    <row r="36" spans="1:22" s="1" customFormat="1" ht="16.5" thickBot="1">
      <c r="A36" s="24"/>
      <c r="B36" s="201" t="s">
        <v>23</v>
      </c>
      <c r="C36" s="208">
        <f aca="true" t="shared" si="6" ref="C36:V36">C35</f>
        <v>648</v>
      </c>
      <c r="D36" s="208">
        <f t="shared" si="6"/>
        <v>657</v>
      </c>
      <c r="E36" s="208">
        <f t="shared" si="6"/>
        <v>705</v>
      </c>
      <c r="F36" s="208">
        <f t="shared" si="6"/>
        <v>705</v>
      </c>
      <c r="G36" s="208">
        <f t="shared" si="6"/>
        <v>705</v>
      </c>
      <c r="H36" s="198">
        <f t="shared" si="6"/>
        <v>7220.2</v>
      </c>
      <c r="I36" s="209">
        <f t="shared" si="6"/>
        <v>7227</v>
      </c>
      <c r="J36" s="209">
        <f t="shared" si="6"/>
        <v>7945.2</v>
      </c>
      <c r="K36" s="209">
        <f t="shared" si="6"/>
        <v>8390.7</v>
      </c>
      <c r="L36" s="209">
        <f t="shared" si="6"/>
        <v>8774.6</v>
      </c>
      <c r="M36" s="207">
        <f t="shared" si="6"/>
        <v>928.5236625514402</v>
      </c>
      <c r="N36" s="197">
        <f t="shared" si="6"/>
        <v>916.6666666666666</v>
      </c>
      <c r="O36" s="197">
        <f t="shared" si="6"/>
        <v>939.1489361702128</v>
      </c>
      <c r="P36" s="197">
        <f t="shared" si="6"/>
        <v>991.808510638298</v>
      </c>
      <c r="Q36" s="197">
        <f t="shared" si="6"/>
        <v>1037.1867612293145</v>
      </c>
      <c r="R36" s="197">
        <f t="shared" si="6"/>
        <v>16.05886652631339</v>
      </c>
      <c r="S36" s="197">
        <f t="shared" si="6"/>
        <v>14.746889746889746</v>
      </c>
      <c r="T36" s="197">
        <f t="shared" si="6"/>
        <v>14.212302302817989</v>
      </c>
      <c r="U36" s="197">
        <f t="shared" si="6"/>
        <v>14.199119694177496</v>
      </c>
      <c r="V36" s="197">
        <f t="shared" si="6"/>
        <v>14.101791451112366</v>
      </c>
    </row>
    <row r="37" spans="1:22" s="1" customFormat="1" ht="15.75">
      <c r="A37" s="3"/>
      <c r="B37" s="3"/>
      <c r="C37" s="8"/>
      <c r="D37" s="8"/>
      <c r="E37" s="8"/>
      <c r="F37" s="8"/>
      <c r="G37" s="8"/>
      <c r="H37" s="26"/>
      <c r="I37" s="26">
        <f>I24+I33+I36</f>
        <v>313314.70000000007</v>
      </c>
      <c r="J37" s="26">
        <f>J24+J33+J36</f>
        <v>305947.60000000003</v>
      </c>
      <c r="K37" s="26">
        <f>K24+K33+K36</f>
        <v>330253.30000000005</v>
      </c>
      <c r="L37" s="26">
        <f>L24+L33+L36</f>
        <v>362413.4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" customFormat="1" ht="15.75">
      <c r="A38" s="3"/>
      <c r="B38" s="237" t="s">
        <v>1</v>
      </c>
      <c r="C38" s="237"/>
      <c r="D38" s="237"/>
      <c r="E38" s="237"/>
      <c r="F38" s="237"/>
      <c r="G38" s="237"/>
      <c r="H38" s="3"/>
      <c r="I38" s="3"/>
      <c r="J38" s="3"/>
      <c r="K38" s="3"/>
      <c r="L38" s="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" customFormat="1" ht="15.75">
      <c r="A39" s="3"/>
      <c r="B39" s="6"/>
      <c r="C39" s="3"/>
      <c r="D39" s="3"/>
      <c r="F39" s="45" t="s">
        <v>45</v>
      </c>
      <c r="G39" s="46"/>
      <c r="H39" s="12"/>
      <c r="I39" s="10"/>
      <c r="J39" s="44"/>
      <c r="K39" s="238"/>
      <c r="L39" s="238"/>
      <c r="M39" s="44"/>
      <c r="N39" s="44"/>
      <c r="O39" s="44"/>
      <c r="P39" s="238" t="s">
        <v>14</v>
      </c>
      <c r="Q39" s="238"/>
      <c r="R39" s="238"/>
      <c r="S39" s="238"/>
      <c r="T39" s="238"/>
      <c r="U39" s="238"/>
      <c r="V39" s="238"/>
    </row>
    <row r="40" spans="1:22" s="1" customFormat="1" ht="15.75">
      <c r="A40" s="3"/>
      <c r="B40" s="6" t="s">
        <v>5</v>
      </c>
      <c r="C40" s="8">
        <v>5782</v>
      </c>
      <c r="D40" s="3" t="s">
        <v>2</v>
      </c>
      <c r="E40" s="3"/>
      <c r="F40" s="3" t="s">
        <v>34</v>
      </c>
      <c r="G40" s="3"/>
      <c r="H40" s="3"/>
      <c r="I40" s="3"/>
      <c r="J40" s="3"/>
      <c r="K40" s="241"/>
      <c r="L40" s="241"/>
      <c r="M40" s="10"/>
      <c r="N40" s="11"/>
      <c r="O40" s="11"/>
      <c r="P40" s="3"/>
      <c r="Q40" s="3"/>
      <c r="R40" s="3"/>
      <c r="S40" s="3"/>
      <c r="T40" s="3"/>
      <c r="U40" s="3"/>
      <c r="V40" s="3"/>
    </row>
    <row r="41" spans="1:22" s="1" customFormat="1" ht="15.75">
      <c r="A41" s="3"/>
      <c r="B41" s="7" t="s">
        <v>7</v>
      </c>
      <c r="C41" s="8">
        <f>S41</f>
        <v>6216</v>
      </c>
      <c r="D41" s="3" t="s">
        <v>2</v>
      </c>
      <c r="E41" s="3"/>
      <c r="F41" s="3" t="s">
        <v>35</v>
      </c>
      <c r="G41" s="3"/>
      <c r="H41" s="3"/>
      <c r="I41" s="3"/>
      <c r="J41" s="3"/>
      <c r="K41" s="240"/>
      <c r="L41" s="240"/>
      <c r="M41" s="69"/>
      <c r="N41" s="143"/>
      <c r="O41" s="11"/>
      <c r="P41" s="3" t="s">
        <v>12</v>
      </c>
      <c r="Q41" s="227" t="s">
        <v>38</v>
      </c>
      <c r="R41" s="227"/>
      <c r="S41" s="10">
        <v>6216</v>
      </c>
      <c r="T41" s="11" t="s">
        <v>2</v>
      </c>
      <c r="U41" s="3"/>
      <c r="V41" s="3"/>
    </row>
    <row r="42" spans="1:22" s="1" customFormat="1" ht="15.75">
      <c r="A42" s="3"/>
      <c r="B42" s="7" t="s">
        <v>10</v>
      </c>
      <c r="C42" s="8">
        <f>S42</f>
        <v>6608</v>
      </c>
      <c r="D42" s="3" t="s">
        <v>2</v>
      </c>
      <c r="E42" s="3"/>
      <c r="F42" s="3" t="s">
        <v>36</v>
      </c>
      <c r="G42" s="3"/>
      <c r="H42" s="3"/>
      <c r="I42" s="3"/>
      <c r="J42" s="3"/>
      <c r="K42" s="240"/>
      <c r="L42" s="240"/>
      <c r="M42" s="69"/>
      <c r="N42" s="143"/>
      <c r="O42" s="11"/>
      <c r="P42" s="3" t="s">
        <v>13</v>
      </c>
      <c r="Q42" s="227" t="s">
        <v>39</v>
      </c>
      <c r="R42" s="227"/>
      <c r="S42" s="10">
        <v>6608</v>
      </c>
      <c r="T42" s="11" t="s">
        <v>2</v>
      </c>
      <c r="U42" s="3"/>
      <c r="V42" s="3"/>
    </row>
    <row r="43" spans="1:22" s="1" customFormat="1" ht="15.75">
      <c r="A43" s="3"/>
      <c r="B43" s="7" t="s">
        <v>32</v>
      </c>
      <c r="C43" s="8">
        <f>S43</f>
        <v>6985</v>
      </c>
      <c r="D43" s="3" t="s">
        <v>2</v>
      </c>
      <c r="E43" s="3"/>
      <c r="F43" s="3" t="s">
        <v>33</v>
      </c>
      <c r="G43" s="3"/>
      <c r="H43" s="3"/>
      <c r="I43" s="3"/>
      <c r="J43" s="3"/>
      <c r="K43" s="240"/>
      <c r="L43" s="240"/>
      <c r="M43" s="69"/>
      <c r="N43" s="143"/>
      <c r="O43" s="3"/>
      <c r="P43" s="3" t="s">
        <v>31</v>
      </c>
      <c r="Q43" s="227" t="s">
        <v>40</v>
      </c>
      <c r="R43" s="227"/>
      <c r="S43" s="10">
        <v>6985</v>
      </c>
      <c r="T43" s="11" t="s">
        <v>2</v>
      </c>
      <c r="U43" s="3"/>
      <c r="V43" s="3"/>
    </row>
    <row r="44" spans="1:22" s="1" customFormat="1" ht="15.75">
      <c r="A44" s="3"/>
      <c r="B44" s="7" t="s">
        <v>46</v>
      </c>
      <c r="C44" s="8">
        <f>S44</f>
        <v>7355</v>
      </c>
      <c r="D44" s="3" t="s">
        <v>2</v>
      </c>
      <c r="E44" s="239" t="s">
        <v>37</v>
      </c>
      <c r="F44" s="239"/>
      <c r="G44" s="239"/>
      <c r="H44" s="239"/>
      <c r="I44" s="3"/>
      <c r="J44" s="3"/>
      <c r="K44" s="240"/>
      <c r="L44" s="240"/>
      <c r="M44" s="240"/>
      <c r="N44" s="240"/>
      <c r="O44" s="3"/>
      <c r="P44" s="3" t="s">
        <v>47</v>
      </c>
      <c r="Q44" s="227" t="s">
        <v>92</v>
      </c>
      <c r="R44" s="227"/>
      <c r="S44" s="10">
        <v>7355</v>
      </c>
      <c r="T44" s="11" t="s">
        <v>2</v>
      </c>
      <c r="U44" s="3"/>
      <c r="V44" s="3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</sheetData>
  <sheetProtection/>
  <mergeCells count="27">
    <mergeCell ref="A1:S1"/>
    <mergeCell ref="T1:V1"/>
    <mergeCell ref="A2:S2"/>
    <mergeCell ref="A3:S3"/>
    <mergeCell ref="B4:U4"/>
    <mergeCell ref="A5:A7"/>
    <mergeCell ref="B5:B7"/>
    <mergeCell ref="C5:G6"/>
    <mergeCell ref="H5:L6"/>
    <mergeCell ref="M5:Q5"/>
    <mergeCell ref="K42:L42"/>
    <mergeCell ref="Q42:R42"/>
    <mergeCell ref="R5:V5"/>
    <mergeCell ref="A9:V9"/>
    <mergeCell ref="A25:V25"/>
    <mergeCell ref="A34:V34"/>
    <mergeCell ref="B38:G38"/>
    <mergeCell ref="K43:L43"/>
    <mergeCell ref="Q43:R43"/>
    <mergeCell ref="E44:H44"/>
    <mergeCell ref="K44:N44"/>
    <mergeCell ref="Q44:R44"/>
    <mergeCell ref="K39:L39"/>
    <mergeCell ref="P39:V39"/>
    <mergeCell ref="K40:L40"/>
    <mergeCell ref="K41:L41"/>
    <mergeCell ref="Q41:R41"/>
  </mergeCells>
  <printOptions/>
  <pageMargins left="0.11811023622047245" right="0.11811023622047245" top="0.3937007874015748" bottom="0.3937007874015748" header="0" footer="0"/>
  <pageSetup horizontalDpi="600" verticalDpi="600" orientation="landscape" paperSize="9" scale="55" r:id="rId1"/>
  <rowBreaks count="1" manualBreakCount="1">
    <brk id="1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User14</cp:lastModifiedBy>
  <cp:lastPrinted>2012-12-19T07:53:47Z</cp:lastPrinted>
  <dcterms:created xsi:type="dcterms:W3CDTF">1996-10-08T23:32:33Z</dcterms:created>
  <dcterms:modified xsi:type="dcterms:W3CDTF">2012-12-22T14:12:26Z</dcterms:modified>
  <cp:category/>
  <cp:version/>
  <cp:contentType/>
  <cp:contentStatus/>
</cp:coreProperties>
</file>